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ІП-2018\Проект ІП-2018 (570 474)\"/>
    </mc:Choice>
  </mc:AlternateContent>
  <bookViews>
    <workbookView xWindow="0" yWindow="0" windowWidth="20490" windowHeight="7665"/>
  </bookViews>
  <sheets>
    <sheet name="Таблиця Змін" sheetId="3" r:id="rId1"/>
    <sheet name="Аркуш1" sheetId="4" r:id="rId2"/>
  </sheets>
  <externalReferences>
    <externalReference r:id="rId3"/>
  </externalReferences>
  <definedNames>
    <definedName name="____DAT1">#REF!</definedName>
    <definedName name="____DAT10">#REF!</definedName>
    <definedName name="____DAT11">#REF!</definedName>
    <definedName name="____DAT12">#REF!</definedName>
    <definedName name="____DAT2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DAT1">#REF!</definedName>
    <definedName name="___DAT10">#REF!</definedName>
    <definedName name="___DAT11">#REF!</definedName>
    <definedName name="___DAT12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DAT1">#REF!</definedName>
    <definedName name="__DAT10">#REF!</definedName>
    <definedName name="__DAT11">#REF!</definedName>
    <definedName name="__DAT12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DAT1" localSheetId="0">#REF!</definedName>
    <definedName name="_DAT1">#REF!</definedName>
    <definedName name="_DAT10" localSheetId="0">#REF!</definedName>
    <definedName name="_DAT10">#REF!</definedName>
    <definedName name="_DAT11" localSheetId="0">#REF!</definedName>
    <definedName name="_DAT11">#REF!</definedName>
    <definedName name="_DAT12" localSheetId="0">#REF!</definedName>
    <definedName name="_DAT12">#REF!</definedName>
    <definedName name="_DAT2" localSheetId="0">#REF!</definedName>
    <definedName name="_DAT2">#REF!</definedName>
    <definedName name="_DAT3" localSheetId="0">#REF!</definedName>
    <definedName name="_DAT3">#REF!</definedName>
    <definedName name="_DAT4" localSheetId="0">#REF!</definedName>
    <definedName name="_DAT4">#REF!</definedName>
    <definedName name="_DAT5" localSheetId="0">#REF!</definedName>
    <definedName name="_DAT5">#REF!</definedName>
    <definedName name="_DAT6" localSheetId="0">#REF!</definedName>
    <definedName name="_DAT6">#REF!</definedName>
    <definedName name="_DAT7" localSheetId="0">#REF!</definedName>
    <definedName name="_DAT7">#REF!</definedName>
    <definedName name="_DAT8" localSheetId="0">#REF!</definedName>
    <definedName name="_DAT8">#REF!</definedName>
    <definedName name="_DAT9" localSheetId="0">#REF!</definedName>
    <definedName name="_DAT9">#REF!</definedName>
    <definedName name="_xlnm._FilterDatabase" localSheetId="0" hidden="1">'Таблиця Змін'!$B$8:$F$501</definedName>
    <definedName name="TEST0">#REF!</definedName>
    <definedName name="TESTHKEY">#REF!</definedName>
    <definedName name="TESTKEYS">#REF!</definedName>
    <definedName name="TESTVKEY">#REF!</definedName>
    <definedName name="А1">#REF!</definedName>
    <definedName name="ззщщщ">#REF!</definedName>
    <definedName name="_xlnm.Print_Area" localSheetId="0">'Таблиця Змін'!$A$1:$O$504</definedName>
  </definedNames>
  <calcPr calcId="162913"/>
</workbook>
</file>

<file path=xl/calcChain.xml><?xml version="1.0" encoding="utf-8"?>
<calcChain xmlns="http://schemas.openxmlformats.org/spreadsheetml/2006/main">
  <c r="I68" i="3" l="1"/>
  <c r="F15" i="3" l="1"/>
  <c r="L20" i="3"/>
  <c r="K20" i="3"/>
  <c r="G20" i="3"/>
  <c r="D20" i="3"/>
  <c r="L19" i="3"/>
  <c r="I19" i="3"/>
  <c r="F19" i="3"/>
  <c r="J20" i="3" l="1"/>
  <c r="L352" i="3"/>
  <c r="K352" i="3"/>
  <c r="G352" i="3"/>
  <c r="D352" i="3"/>
  <c r="L351" i="3"/>
  <c r="K351" i="3"/>
  <c r="G351" i="3"/>
  <c r="D351" i="3"/>
  <c r="L350" i="3"/>
  <c r="K350" i="3"/>
  <c r="G350" i="3"/>
  <c r="D350" i="3"/>
  <c r="F177" i="3"/>
  <c r="F178" i="3"/>
  <c r="F179" i="3"/>
  <c r="F180" i="3"/>
  <c r="J352" i="3" l="1"/>
  <c r="J350" i="3"/>
  <c r="J351" i="3"/>
  <c r="G392" i="3"/>
  <c r="J392" i="3" s="1"/>
  <c r="K392" i="3"/>
  <c r="F392" i="3"/>
  <c r="L392" i="3" s="1"/>
  <c r="F182" i="3" l="1"/>
  <c r="D182" i="3" s="1"/>
  <c r="G182" i="3" s="1"/>
  <c r="L324" i="3" l="1"/>
  <c r="K324" i="3"/>
  <c r="G324" i="3"/>
  <c r="D324" i="3"/>
  <c r="L323" i="3"/>
  <c r="K323" i="3"/>
  <c r="G323" i="3"/>
  <c r="D323" i="3"/>
  <c r="K325" i="3"/>
  <c r="J325" i="3"/>
  <c r="I325" i="3"/>
  <c r="L325" i="3" s="1"/>
  <c r="H269" i="3"/>
  <c r="L274" i="3"/>
  <c r="K274" i="3"/>
  <c r="G274" i="3"/>
  <c r="D274" i="3"/>
  <c r="L273" i="3"/>
  <c r="K273" i="3"/>
  <c r="G273" i="3"/>
  <c r="D273" i="3"/>
  <c r="L272" i="3"/>
  <c r="K272" i="3"/>
  <c r="G272" i="3"/>
  <c r="D272" i="3"/>
  <c r="L271" i="3"/>
  <c r="K271" i="3"/>
  <c r="G271" i="3"/>
  <c r="D271" i="3"/>
  <c r="L270" i="3"/>
  <c r="K270" i="3"/>
  <c r="G270" i="3"/>
  <c r="D270" i="3"/>
  <c r="K275" i="3"/>
  <c r="J275" i="3"/>
  <c r="I275" i="3"/>
  <c r="L275" i="3" s="1"/>
  <c r="F291" i="3"/>
  <c r="L293" i="3"/>
  <c r="K293" i="3"/>
  <c r="G293" i="3"/>
  <c r="D293" i="3"/>
  <c r="L292" i="3"/>
  <c r="K292" i="3"/>
  <c r="G292" i="3"/>
  <c r="D292" i="3"/>
  <c r="K294" i="3"/>
  <c r="J294" i="3"/>
  <c r="I294" i="3"/>
  <c r="L294" i="3" s="1"/>
  <c r="J324" i="3" l="1"/>
  <c r="J270" i="3"/>
  <c r="J272" i="3"/>
  <c r="J274" i="3"/>
  <c r="J323" i="3"/>
  <c r="J271" i="3"/>
  <c r="J273" i="3"/>
  <c r="J292" i="3"/>
  <c r="J293" i="3"/>
  <c r="I93" i="3"/>
  <c r="K130" i="3"/>
  <c r="J130" i="3"/>
  <c r="F130" i="3"/>
  <c r="L130" i="3" s="1"/>
  <c r="K129" i="3"/>
  <c r="J129" i="3"/>
  <c r="F129" i="3"/>
  <c r="L129" i="3" s="1"/>
  <c r="K127" i="3"/>
  <c r="J127" i="3"/>
  <c r="F127" i="3"/>
  <c r="L127" i="3" s="1"/>
  <c r="H166" i="3" l="1"/>
  <c r="E166" i="3"/>
  <c r="K169" i="3"/>
  <c r="J169" i="3"/>
  <c r="I169" i="3"/>
  <c r="F169" i="3"/>
  <c r="K168" i="3"/>
  <c r="J168" i="3"/>
  <c r="I168" i="3"/>
  <c r="F168" i="3"/>
  <c r="K167" i="3"/>
  <c r="J167" i="3"/>
  <c r="I167" i="3"/>
  <c r="F167" i="3"/>
  <c r="F166" i="3" s="1"/>
  <c r="K182" i="3"/>
  <c r="J182" i="3"/>
  <c r="I182" i="3"/>
  <c r="K183" i="3"/>
  <c r="J183" i="3"/>
  <c r="I183" i="3"/>
  <c r="F183" i="3"/>
  <c r="F184" i="3"/>
  <c r="I184" i="3"/>
  <c r="J184" i="3"/>
  <c r="K184" i="3"/>
  <c r="F185" i="3"/>
  <c r="I185" i="3"/>
  <c r="J185" i="3"/>
  <c r="K185" i="3"/>
  <c r="F186" i="3"/>
  <c r="I186" i="3"/>
  <c r="J186" i="3"/>
  <c r="K186" i="3"/>
  <c r="K166" i="3" l="1"/>
  <c r="I181" i="3"/>
  <c r="L182" i="3"/>
  <c r="L167" i="3"/>
  <c r="L169" i="3"/>
  <c r="I166" i="3"/>
  <c r="L168" i="3"/>
  <c r="L183" i="3"/>
  <c r="L185" i="3"/>
  <c r="L184" i="3"/>
  <c r="L186" i="3"/>
  <c r="E160" i="3"/>
  <c r="K165" i="3"/>
  <c r="J165" i="3"/>
  <c r="I165" i="3"/>
  <c r="F165" i="3"/>
  <c r="K164" i="3"/>
  <c r="J164" i="3"/>
  <c r="I164" i="3"/>
  <c r="F164" i="3"/>
  <c r="K163" i="3"/>
  <c r="J163" i="3"/>
  <c r="I163" i="3"/>
  <c r="F163" i="3"/>
  <c r="K162" i="3"/>
  <c r="J162" i="3"/>
  <c r="I162" i="3"/>
  <c r="F162" i="3"/>
  <c r="K161" i="3"/>
  <c r="J161" i="3"/>
  <c r="I161" i="3"/>
  <c r="F161" i="3"/>
  <c r="F160" i="3" s="1"/>
  <c r="H160" i="3"/>
  <c r="L166" i="3" l="1"/>
  <c r="L161" i="3"/>
  <c r="L163" i="3"/>
  <c r="L165" i="3"/>
  <c r="L162" i="3"/>
  <c r="L164" i="3"/>
  <c r="I160" i="3"/>
  <c r="K160" i="3"/>
  <c r="J422" i="3"/>
  <c r="K422" i="3"/>
  <c r="I422" i="3"/>
  <c r="L160" i="3" l="1"/>
  <c r="J415" i="3"/>
  <c r="K415" i="3"/>
  <c r="J416" i="3"/>
  <c r="K416" i="3"/>
  <c r="I416" i="3"/>
  <c r="I415" i="3"/>
  <c r="I461" i="3"/>
  <c r="K498" i="3"/>
  <c r="J498" i="3"/>
  <c r="I498" i="3"/>
  <c r="L498" i="3" s="1"/>
  <c r="K480" i="3"/>
  <c r="J480" i="3"/>
  <c r="I480" i="3"/>
  <c r="F480" i="3"/>
  <c r="F476" i="3"/>
  <c r="D469" i="3"/>
  <c r="J469" i="3" s="1"/>
  <c r="F468" i="3"/>
  <c r="F461" i="3"/>
  <c r="F437" i="3"/>
  <c r="F422" i="3"/>
  <c r="L422" i="3" s="1"/>
  <c r="F416" i="3"/>
  <c r="F415" i="3"/>
  <c r="F406" i="3"/>
  <c r="F405" i="3" s="1"/>
  <c r="F401" i="3"/>
  <c r="F400" i="3"/>
  <c r="F399" i="3"/>
  <c r="F395" i="3"/>
  <c r="F394" i="3"/>
  <c r="F393" i="3"/>
  <c r="F391" i="3"/>
  <c r="F390" i="3"/>
  <c r="L390" i="3" s="1"/>
  <c r="F389" i="3"/>
  <c r="F388" i="3"/>
  <c r="F387" i="3"/>
  <c r="F386" i="3"/>
  <c r="L386" i="3" s="1"/>
  <c r="F385" i="3"/>
  <c r="L385" i="3" s="1"/>
  <c r="F384" i="3"/>
  <c r="F383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76" i="3"/>
  <c r="F175" i="3"/>
  <c r="D353" i="3"/>
  <c r="J353" i="3" s="1"/>
  <c r="F158" i="3"/>
  <c r="F157" i="3"/>
  <c r="F156" i="3"/>
  <c r="F155" i="3"/>
  <c r="F154" i="3"/>
  <c r="F146" i="3"/>
  <c r="F145" i="3"/>
  <c r="F142" i="3"/>
  <c r="F141" i="3"/>
  <c r="F140" i="3"/>
  <c r="F139" i="3"/>
  <c r="F138" i="3"/>
  <c r="F134" i="3"/>
  <c r="F128" i="3"/>
  <c r="L128" i="3" s="1"/>
  <c r="F126" i="3"/>
  <c r="L126" i="3" s="1"/>
  <c r="F125" i="3"/>
  <c r="L125" i="3" s="1"/>
  <c r="F124" i="3"/>
  <c r="L124" i="3" s="1"/>
  <c r="F123" i="3"/>
  <c r="F88" i="3"/>
  <c r="L88" i="3" s="1"/>
  <c r="F87" i="3"/>
  <c r="L87" i="3" s="1"/>
  <c r="F86" i="3"/>
  <c r="L86" i="3" s="1"/>
  <c r="F85" i="3"/>
  <c r="L85" i="3" s="1"/>
  <c r="F84" i="3"/>
  <c r="L84" i="3" s="1"/>
  <c r="F83" i="3"/>
  <c r="L83" i="3" s="1"/>
  <c r="F82" i="3"/>
  <c r="L82" i="3" s="1"/>
  <c r="F81" i="3"/>
  <c r="L81" i="3" s="1"/>
  <c r="F80" i="3"/>
  <c r="L80" i="3" s="1"/>
  <c r="F76" i="3"/>
  <c r="L76" i="3" s="1"/>
  <c r="F75" i="3"/>
  <c r="L75" i="3" s="1"/>
  <c r="F74" i="3"/>
  <c r="L74" i="3" s="1"/>
  <c r="F73" i="3"/>
  <c r="L73" i="3" s="1"/>
  <c r="F72" i="3"/>
  <c r="L72" i="3" s="1"/>
  <c r="F71" i="3"/>
  <c r="L71" i="3" s="1"/>
  <c r="F70" i="3"/>
  <c r="L70" i="3" s="1"/>
  <c r="F69" i="3"/>
  <c r="L69" i="3" s="1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7" i="3"/>
  <c r="F48" i="3"/>
  <c r="F46" i="3"/>
  <c r="F45" i="3"/>
  <c r="F44" i="3"/>
  <c r="F43" i="3"/>
  <c r="F42" i="3"/>
  <c r="F39" i="3"/>
  <c r="L39" i="3" s="1"/>
  <c r="F38" i="3"/>
  <c r="L38" i="3" s="1"/>
  <c r="F37" i="3"/>
  <c r="L37" i="3" s="1"/>
  <c r="F36" i="3"/>
  <c r="L36" i="3" s="1"/>
  <c r="F35" i="3"/>
  <c r="L35" i="3" s="1"/>
  <c r="F34" i="3"/>
  <c r="L34" i="3" s="1"/>
  <c r="F33" i="3"/>
  <c r="F32" i="3"/>
  <c r="L32" i="3" s="1"/>
  <c r="F27" i="3"/>
  <c r="L27" i="3" s="1"/>
  <c r="F26" i="3"/>
  <c r="L26" i="3" s="1"/>
  <c r="F25" i="3"/>
  <c r="L25" i="3" s="1"/>
  <c r="F24" i="3"/>
  <c r="L24" i="3" s="1"/>
  <c r="I150" i="3"/>
  <c r="I148" i="3"/>
  <c r="I144" i="3"/>
  <c r="I13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E77" i="3"/>
  <c r="G79" i="3"/>
  <c r="G78" i="3"/>
  <c r="H65" i="3"/>
  <c r="G67" i="3"/>
  <c r="G66" i="3"/>
  <c r="G41" i="3"/>
  <c r="G31" i="3"/>
  <c r="G30" i="3"/>
  <c r="G29" i="3"/>
  <c r="G23" i="3"/>
  <c r="I151" i="3"/>
  <c r="I152" i="3"/>
  <c r="J148" i="3"/>
  <c r="D97" i="3"/>
  <c r="J97" i="3" s="1"/>
  <c r="E65" i="3"/>
  <c r="D67" i="3"/>
  <c r="D31" i="3"/>
  <c r="L31" i="3"/>
  <c r="K31" i="3"/>
  <c r="H134" i="3"/>
  <c r="K134" i="3" s="1"/>
  <c r="G35" i="3"/>
  <c r="J35" i="3" s="1"/>
  <c r="G36" i="3"/>
  <c r="G37" i="3"/>
  <c r="J37" i="3" s="1"/>
  <c r="G32" i="3"/>
  <c r="J32" i="3" s="1"/>
  <c r="G33" i="3"/>
  <c r="J33" i="3" s="1"/>
  <c r="G14" i="3"/>
  <c r="J14" i="3" s="1"/>
  <c r="H420" i="3"/>
  <c r="I420" i="3" s="1"/>
  <c r="H418" i="3"/>
  <c r="I418" i="3" s="1"/>
  <c r="H414" i="3"/>
  <c r="I414" i="3" s="1"/>
  <c r="J10" i="3"/>
  <c r="K10" i="3"/>
  <c r="I13" i="3"/>
  <c r="I11" i="3"/>
  <c r="F11" i="3"/>
  <c r="F14" i="3"/>
  <c r="J11" i="3"/>
  <c r="K11" i="3"/>
  <c r="J12" i="3"/>
  <c r="K12" i="3"/>
  <c r="L12" i="3"/>
  <c r="L11" i="3" s="1"/>
  <c r="J13" i="3"/>
  <c r="K13" i="3"/>
  <c r="K14" i="3"/>
  <c r="I22" i="3"/>
  <c r="I28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5" i="3"/>
  <c r="I77" i="3"/>
  <c r="I17" i="3"/>
  <c r="I18" i="3"/>
  <c r="F17" i="3"/>
  <c r="F18" i="3"/>
  <c r="J17" i="3"/>
  <c r="K17" i="3"/>
  <c r="J18" i="3"/>
  <c r="K18" i="3"/>
  <c r="H22" i="3"/>
  <c r="E22" i="3"/>
  <c r="D23" i="3"/>
  <c r="K23" i="3"/>
  <c r="L23" i="3"/>
  <c r="G24" i="3"/>
  <c r="J24" i="3" s="1"/>
  <c r="K24" i="3"/>
  <c r="G25" i="3"/>
  <c r="K25" i="3"/>
  <c r="G26" i="3"/>
  <c r="K26" i="3"/>
  <c r="G27" i="3"/>
  <c r="K27" i="3"/>
  <c r="H28" i="3"/>
  <c r="E28" i="3"/>
  <c r="D29" i="3"/>
  <c r="K29" i="3"/>
  <c r="L29" i="3"/>
  <c r="D30" i="3"/>
  <c r="K30" i="3"/>
  <c r="L30" i="3"/>
  <c r="K32" i="3"/>
  <c r="K33" i="3"/>
  <c r="G34" i="3"/>
  <c r="K34" i="3"/>
  <c r="K35" i="3"/>
  <c r="K36" i="3"/>
  <c r="K37" i="3"/>
  <c r="G38" i="3"/>
  <c r="J38" i="3" s="1"/>
  <c r="K38" i="3"/>
  <c r="G39" i="3"/>
  <c r="K39" i="3"/>
  <c r="H40" i="3"/>
  <c r="E40" i="3"/>
  <c r="D41" i="3"/>
  <c r="K41" i="3"/>
  <c r="L41" i="3"/>
  <c r="J42" i="3"/>
  <c r="K42" i="3"/>
  <c r="J43" i="3"/>
  <c r="K43" i="3"/>
  <c r="J44" i="3"/>
  <c r="K44" i="3"/>
  <c r="J45" i="3"/>
  <c r="K45" i="3"/>
  <c r="J46" i="3"/>
  <c r="K46" i="3"/>
  <c r="J47" i="3"/>
  <c r="K47" i="3"/>
  <c r="J48" i="3"/>
  <c r="K48" i="3"/>
  <c r="J49" i="3"/>
  <c r="K49" i="3"/>
  <c r="J50" i="3"/>
  <c r="K50" i="3"/>
  <c r="J51" i="3"/>
  <c r="K51" i="3"/>
  <c r="J52" i="3"/>
  <c r="K52" i="3"/>
  <c r="J53" i="3"/>
  <c r="K53" i="3"/>
  <c r="J54" i="3"/>
  <c r="K54" i="3"/>
  <c r="J55" i="3"/>
  <c r="K55" i="3"/>
  <c r="J56" i="3"/>
  <c r="K56" i="3"/>
  <c r="J57" i="3"/>
  <c r="K57" i="3"/>
  <c r="J58" i="3"/>
  <c r="K58" i="3"/>
  <c r="J59" i="3"/>
  <c r="K59" i="3"/>
  <c r="J60" i="3"/>
  <c r="K60" i="3"/>
  <c r="J61" i="3"/>
  <c r="K61" i="3"/>
  <c r="J62" i="3"/>
  <c r="K62" i="3"/>
  <c r="J63" i="3"/>
  <c r="K63" i="3"/>
  <c r="D66" i="3"/>
  <c r="K66" i="3"/>
  <c r="L66" i="3"/>
  <c r="K67" i="3"/>
  <c r="L67" i="3"/>
  <c r="J68" i="3"/>
  <c r="G69" i="3"/>
  <c r="J69" i="3" s="1"/>
  <c r="K69" i="3"/>
  <c r="G70" i="3"/>
  <c r="K70" i="3"/>
  <c r="G71" i="3"/>
  <c r="K71" i="3"/>
  <c r="G72" i="3"/>
  <c r="K72" i="3"/>
  <c r="G73" i="3"/>
  <c r="J73" i="3" s="1"/>
  <c r="K73" i="3"/>
  <c r="G74" i="3"/>
  <c r="K74" i="3"/>
  <c r="G75" i="3"/>
  <c r="K75" i="3"/>
  <c r="G76" i="3"/>
  <c r="K76" i="3"/>
  <c r="H77" i="3"/>
  <c r="K77" i="3" s="1"/>
  <c r="D78" i="3"/>
  <c r="K78" i="3"/>
  <c r="L78" i="3"/>
  <c r="D79" i="3"/>
  <c r="K79" i="3"/>
  <c r="L79" i="3"/>
  <c r="G80" i="3"/>
  <c r="K80" i="3"/>
  <c r="G81" i="3"/>
  <c r="J81" i="3" s="1"/>
  <c r="K81" i="3"/>
  <c r="G82" i="3"/>
  <c r="J82" i="3" s="1"/>
  <c r="K82" i="3"/>
  <c r="G83" i="3"/>
  <c r="J83" i="3" s="1"/>
  <c r="K83" i="3"/>
  <c r="G84" i="3"/>
  <c r="K84" i="3"/>
  <c r="G85" i="3"/>
  <c r="J85" i="3" s="1"/>
  <c r="K85" i="3"/>
  <c r="G86" i="3"/>
  <c r="K86" i="3"/>
  <c r="G87" i="3"/>
  <c r="K87" i="3"/>
  <c r="G88" i="3"/>
  <c r="K88" i="3"/>
  <c r="I92" i="3"/>
  <c r="I90" i="3"/>
  <c r="F90" i="3"/>
  <c r="L91" i="3"/>
  <c r="L90" i="3" s="1"/>
  <c r="H93" i="3"/>
  <c r="E93" i="3"/>
  <c r="D94" i="3"/>
  <c r="K94" i="3"/>
  <c r="L94" i="3"/>
  <c r="D95" i="3"/>
  <c r="K95" i="3"/>
  <c r="L95" i="3"/>
  <c r="D96" i="3"/>
  <c r="K96" i="3"/>
  <c r="L96" i="3"/>
  <c r="K97" i="3"/>
  <c r="L97" i="3"/>
  <c r="D98" i="3"/>
  <c r="K98" i="3"/>
  <c r="L98" i="3"/>
  <c r="D99" i="3"/>
  <c r="K99" i="3"/>
  <c r="L99" i="3"/>
  <c r="D100" i="3"/>
  <c r="K100" i="3"/>
  <c r="L100" i="3"/>
  <c r="D101" i="3"/>
  <c r="K101" i="3"/>
  <c r="L101" i="3"/>
  <c r="D102" i="3"/>
  <c r="K102" i="3"/>
  <c r="L102" i="3"/>
  <c r="D103" i="3"/>
  <c r="K103" i="3"/>
  <c r="L103" i="3"/>
  <c r="D104" i="3"/>
  <c r="K104" i="3"/>
  <c r="L104" i="3"/>
  <c r="D105" i="3"/>
  <c r="K105" i="3"/>
  <c r="L105" i="3"/>
  <c r="D106" i="3"/>
  <c r="K106" i="3"/>
  <c r="L106" i="3"/>
  <c r="D107" i="3"/>
  <c r="K107" i="3"/>
  <c r="L107" i="3"/>
  <c r="D108" i="3"/>
  <c r="K108" i="3"/>
  <c r="L108" i="3"/>
  <c r="D109" i="3"/>
  <c r="K109" i="3"/>
  <c r="L109" i="3"/>
  <c r="D110" i="3"/>
  <c r="K110" i="3"/>
  <c r="L110" i="3"/>
  <c r="D111" i="3"/>
  <c r="K111" i="3"/>
  <c r="L111" i="3"/>
  <c r="D112" i="3"/>
  <c r="K112" i="3"/>
  <c r="L112" i="3"/>
  <c r="D113" i="3"/>
  <c r="K113" i="3"/>
  <c r="L113" i="3"/>
  <c r="D114" i="3"/>
  <c r="K114" i="3"/>
  <c r="L114" i="3"/>
  <c r="D115" i="3"/>
  <c r="K115" i="3"/>
  <c r="L115" i="3"/>
  <c r="D116" i="3"/>
  <c r="K116" i="3"/>
  <c r="L116" i="3"/>
  <c r="D117" i="3"/>
  <c r="K117" i="3"/>
  <c r="L117" i="3"/>
  <c r="D118" i="3"/>
  <c r="K118" i="3"/>
  <c r="L118" i="3"/>
  <c r="D119" i="3"/>
  <c r="K119" i="3"/>
  <c r="L119" i="3"/>
  <c r="D120" i="3"/>
  <c r="K120" i="3"/>
  <c r="L120" i="3"/>
  <c r="D121" i="3"/>
  <c r="K121" i="3"/>
  <c r="L121" i="3"/>
  <c r="D122" i="3"/>
  <c r="K122" i="3"/>
  <c r="L122" i="3"/>
  <c r="J123" i="3"/>
  <c r="K123" i="3"/>
  <c r="J124" i="3"/>
  <c r="K124" i="3"/>
  <c r="J125" i="3"/>
  <c r="K125" i="3"/>
  <c r="J126" i="3"/>
  <c r="K126" i="3"/>
  <c r="J128" i="3"/>
  <c r="K128" i="3"/>
  <c r="F133" i="3"/>
  <c r="J133" i="3"/>
  <c r="K133" i="3"/>
  <c r="J134" i="3"/>
  <c r="I138" i="3"/>
  <c r="I139" i="3"/>
  <c r="I140" i="3"/>
  <c r="I141" i="3"/>
  <c r="I142" i="3"/>
  <c r="I145" i="3"/>
  <c r="I146" i="3"/>
  <c r="I153" i="3"/>
  <c r="G154" i="3"/>
  <c r="I154" i="3" s="1"/>
  <c r="G155" i="3"/>
  <c r="I155" i="3" s="1"/>
  <c r="G156" i="3"/>
  <c r="I156" i="3" s="1"/>
  <c r="G157" i="3"/>
  <c r="I157" i="3" s="1"/>
  <c r="G158" i="3"/>
  <c r="I158" i="3" s="1"/>
  <c r="I171" i="3"/>
  <c r="I172" i="3"/>
  <c r="I173" i="3"/>
  <c r="I174" i="3"/>
  <c r="G175" i="3"/>
  <c r="G176" i="3"/>
  <c r="I176" i="3" s="1"/>
  <c r="I178" i="3"/>
  <c r="L178" i="3" s="1"/>
  <c r="I179" i="3"/>
  <c r="I180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F144" i="3"/>
  <c r="F150" i="3"/>
  <c r="F151" i="3"/>
  <c r="F152" i="3"/>
  <c r="F153" i="3"/>
  <c r="F148" i="3"/>
  <c r="F147" i="3" s="1"/>
  <c r="F171" i="3"/>
  <c r="F172" i="3"/>
  <c r="F173" i="3"/>
  <c r="F174" i="3"/>
  <c r="F188" i="3"/>
  <c r="F189" i="3"/>
  <c r="F190" i="3"/>
  <c r="F191" i="3"/>
  <c r="F192" i="3"/>
  <c r="F193" i="3"/>
  <c r="F194" i="3"/>
  <c r="F195" i="3"/>
  <c r="F196" i="3"/>
  <c r="H137" i="3"/>
  <c r="E137" i="3"/>
  <c r="J138" i="3"/>
  <c r="K138" i="3"/>
  <c r="J139" i="3"/>
  <c r="K139" i="3"/>
  <c r="J140" i="3"/>
  <c r="K140" i="3"/>
  <c r="J141" i="3"/>
  <c r="K141" i="3"/>
  <c r="J142" i="3"/>
  <c r="K142" i="3"/>
  <c r="H143" i="3"/>
  <c r="E143" i="3"/>
  <c r="J144" i="3"/>
  <c r="K144" i="3"/>
  <c r="J145" i="3"/>
  <c r="K145" i="3"/>
  <c r="J146" i="3"/>
  <c r="K146" i="3"/>
  <c r="H147" i="3"/>
  <c r="E147" i="3"/>
  <c r="K148" i="3"/>
  <c r="H149" i="3"/>
  <c r="E149" i="3"/>
  <c r="J150" i="3"/>
  <c r="K150" i="3"/>
  <c r="J151" i="3"/>
  <c r="K151" i="3"/>
  <c r="J152" i="3"/>
  <c r="K152" i="3"/>
  <c r="J153" i="3"/>
  <c r="K153" i="3"/>
  <c r="K154" i="3"/>
  <c r="K155" i="3"/>
  <c r="K156" i="3"/>
  <c r="K157" i="3"/>
  <c r="K158" i="3"/>
  <c r="H170" i="3"/>
  <c r="E170" i="3"/>
  <c r="J171" i="3"/>
  <c r="K171" i="3"/>
  <c r="J172" i="3"/>
  <c r="K172" i="3"/>
  <c r="J173" i="3"/>
  <c r="K173" i="3"/>
  <c r="J174" i="3"/>
  <c r="K174" i="3"/>
  <c r="K175" i="3"/>
  <c r="K176" i="3"/>
  <c r="H177" i="3"/>
  <c r="J178" i="3"/>
  <c r="K178" i="3"/>
  <c r="J179" i="3"/>
  <c r="K179" i="3"/>
  <c r="J180" i="3"/>
  <c r="K180" i="3"/>
  <c r="J188" i="3"/>
  <c r="K188" i="3"/>
  <c r="J189" i="3"/>
  <c r="K189" i="3"/>
  <c r="J190" i="3"/>
  <c r="K190" i="3"/>
  <c r="J191" i="3"/>
  <c r="K191" i="3"/>
  <c r="J192" i="3"/>
  <c r="K192" i="3"/>
  <c r="J193" i="3"/>
  <c r="K193" i="3"/>
  <c r="J194" i="3"/>
  <c r="K194" i="3"/>
  <c r="J195" i="3"/>
  <c r="K195" i="3"/>
  <c r="J196" i="3"/>
  <c r="K196" i="3"/>
  <c r="J197" i="3"/>
  <c r="K197" i="3"/>
  <c r="J198" i="3"/>
  <c r="K198" i="3"/>
  <c r="J199" i="3"/>
  <c r="K199" i="3"/>
  <c r="J200" i="3"/>
  <c r="K200" i="3"/>
  <c r="J201" i="3"/>
  <c r="K201" i="3"/>
  <c r="J202" i="3"/>
  <c r="K202" i="3"/>
  <c r="J203" i="3"/>
  <c r="K203" i="3"/>
  <c r="J204" i="3"/>
  <c r="K204" i="3"/>
  <c r="J205" i="3"/>
  <c r="K205" i="3"/>
  <c r="J206" i="3"/>
  <c r="K206" i="3"/>
  <c r="J207" i="3"/>
  <c r="K207" i="3"/>
  <c r="J208" i="3"/>
  <c r="K208" i="3"/>
  <c r="J209" i="3"/>
  <c r="K209" i="3"/>
  <c r="J210" i="3"/>
  <c r="K210" i="3"/>
  <c r="I213" i="3"/>
  <c r="I276" i="3"/>
  <c r="I277" i="3"/>
  <c r="L277" i="3" s="1"/>
  <c r="I278" i="3"/>
  <c r="L278" i="3" s="1"/>
  <c r="I279" i="3"/>
  <c r="L279" i="3" s="1"/>
  <c r="I280" i="3"/>
  <c r="L280" i="3" s="1"/>
  <c r="I281" i="3"/>
  <c r="L281" i="3" s="1"/>
  <c r="I282" i="3"/>
  <c r="L282" i="3" s="1"/>
  <c r="I283" i="3"/>
  <c r="L283" i="3" s="1"/>
  <c r="I284" i="3"/>
  <c r="L284" i="3" s="1"/>
  <c r="I285" i="3"/>
  <c r="L285" i="3" s="1"/>
  <c r="I286" i="3"/>
  <c r="L286" i="3" s="1"/>
  <c r="I287" i="3"/>
  <c r="L287" i="3" s="1"/>
  <c r="I288" i="3"/>
  <c r="L288" i="3" s="1"/>
  <c r="I289" i="3"/>
  <c r="L289" i="3" s="1"/>
  <c r="I290" i="3"/>
  <c r="L290" i="3" s="1"/>
  <c r="I295" i="3"/>
  <c r="I296" i="3"/>
  <c r="L296" i="3" s="1"/>
  <c r="I297" i="3"/>
  <c r="I298" i="3"/>
  <c r="L298" i="3" s="1"/>
  <c r="I299" i="3"/>
  <c r="I300" i="3"/>
  <c r="L300" i="3" s="1"/>
  <c r="I301" i="3"/>
  <c r="I302" i="3"/>
  <c r="L302" i="3" s="1"/>
  <c r="I303" i="3"/>
  <c r="L303" i="3" s="1"/>
  <c r="I304" i="3"/>
  <c r="L304" i="3" s="1"/>
  <c r="I305" i="3"/>
  <c r="L305" i="3" s="1"/>
  <c r="I306" i="3"/>
  <c r="L306" i="3" s="1"/>
  <c r="I307" i="3"/>
  <c r="L307" i="3" s="1"/>
  <c r="I308" i="3"/>
  <c r="L308" i="3" s="1"/>
  <c r="I309" i="3"/>
  <c r="L309" i="3" s="1"/>
  <c r="I310" i="3"/>
  <c r="L310" i="3" s="1"/>
  <c r="I311" i="3"/>
  <c r="L311" i="3" s="1"/>
  <c r="I312" i="3"/>
  <c r="L312" i="3" s="1"/>
  <c r="I313" i="3"/>
  <c r="L313" i="3" s="1"/>
  <c r="I314" i="3"/>
  <c r="L314" i="3" s="1"/>
  <c r="I315" i="3"/>
  <c r="L315" i="3" s="1"/>
  <c r="I316" i="3"/>
  <c r="L316" i="3" s="1"/>
  <c r="I317" i="3"/>
  <c r="L317" i="3" s="1"/>
  <c r="I318" i="3"/>
  <c r="L318" i="3" s="1"/>
  <c r="I319" i="3"/>
  <c r="L319" i="3" s="1"/>
  <c r="I320" i="3"/>
  <c r="L320" i="3" s="1"/>
  <c r="I321" i="3"/>
  <c r="L321" i="3" s="1"/>
  <c r="I326" i="3"/>
  <c r="L326" i="3" s="1"/>
  <c r="I327" i="3"/>
  <c r="L327" i="3" s="1"/>
  <c r="I328" i="3"/>
  <c r="L328" i="3" s="1"/>
  <c r="I329" i="3"/>
  <c r="L329" i="3" s="1"/>
  <c r="I330" i="3"/>
  <c r="L330" i="3" s="1"/>
  <c r="I331" i="3"/>
  <c r="L331" i="3" s="1"/>
  <c r="I332" i="3"/>
  <c r="L332" i="3" s="1"/>
  <c r="I333" i="3"/>
  <c r="L333" i="3" s="1"/>
  <c r="I334" i="3"/>
  <c r="L334" i="3" s="1"/>
  <c r="I335" i="3"/>
  <c r="L335" i="3" s="1"/>
  <c r="I336" i="3"/>
  <c r="L336" i="3" s="1"/>
  <c r="I337" i="3"/>
  <c r="L337" i="3" s="1"/>
  <c r="I338" i="3"/>
  <c r="L338" i="3" s="1"/>
  <c r="I339" i="3"/>
  <c r="L339" i="3" s="1"/>
  <c r="I340" i="3"/>
  <c r="L340" i="3" s="1"/>
  <c r="I341" i="3"/>
  <c r="L341" i="3" s="1"/>
  <c r="I342" i="3"/>
  <c r="L342" i="3" s="1"/>
  <c r="I343" i="3"/>
  <c r="L343" i="3" s="1"/>
  <c r="I344" i="3"/>
  <c r="L344" i="3" s="1"/>
  <c r="I345" i="3"/>
  <c r="L345" i="3" s="1"/>
  <c r="I346" i="3"/>
  <c r="L346" i="3" s="1"/>
  <c r="I347" i="3"/>
  <c r="L347" i="3" s="1"/>
  <c r="I348" i="3"/>
  <c r="L348" i="3" s="1"/>
  <c r="I349" i="3"/>
  <c r="L349" i="3" s="1"/>
  <c r="I354" i="3"/>
  <c r="I355" i="3"/>
  <c r="I356" i="3"/>
  <c r="I357" i="3"/>
  <c r="L357" i="3" s="1"/>
  <c r="I358" i="3"/>
  <c r="I359" i="3"/>
  <c r="I360" i="3"/>
  <c r="I361" i="3"/>
  <c r="L361" i="3" s="1"/>
  <c r="I362" i="3"/>
  <c r="I363" i="3"/>
  <c r="I364" i="3"/>
  <c r="I365" i="3"/>
  <c r="L365" i="3" s="1"/>
  <c r="I366" i="3"/>
  <c r="I367" i="3"/>
  <c r="I368" i="3"/>
  <c r="I369" i="3"/>
  <c r="L369" i="3" s="1"/>
  <c r="I370" i="3"/>
  <c r="I371" i="3"/>
  <c r="I372" i="3"/>
  <c r="I373" i="3"/>
  <c r="L373" i="3" s="1"/>
  <c r="I374" i="3"/>
  <c r="I375" i="3"/>
  <c r="I376" i="3"/>
  <c r="I377" i="3"/>
  <c r="L377" i="3" s="1"/>
  <c r="I378" i="3"/>
  <c r="I379" i="3"/>
  <c r="I380" i="3"/>
  <c r="I381" i="3"/>
  <c r="L381" i="3" s="1"/>
  <c r="I382" i="3"/>
  <c r="I383" i="3"/>
  <c r="I384" i="3"/>
  <c r="I387" i="3"/>
  <c r="G388" i="3"/>
  <c r="I388" i="3" s="1"/>
  <c r="I389" i="3"/>
  <c r="I391" i="3"/>
  <c r="I393" i="3"/>
  <c r="I394" i="3"/>
  <c r="I395" i="3"/>
  <c r="I398" i="3"/>
  <c r="I399" i="3"/>
  <c r="I400" i="3"/>
  <c r="I401" i="3"/>
  <c r="F213" i="3"/>
  <c r="F398" i="3"/>
  <c r="H213" i="3"/>
  <c r="E213" i="3"/>
  <c r="G214" i="3"/>
  <c r="D214" i="3"/>
  <c r="K214" i="3"/>
  <c r="L214" i="3"/>
  <c r="G215" i="3"/>
  <c r="D215" i="3"/>
  <c r="K215" i="3"/>
  <c r="L215" i="3"/>
  <c r="G216" i="3"/>
  <c r="D216" i="3"/>
  <c r="K216" i="3"/>
  <c r="L216" i="3"/>
  <c r="G217" i="3"/>
  <c r="D217" i="3"/>
  <c r="K217" i="3"/>
  <c r="L217" i="3"/>
  <c r="G218" i="3"/>
  <c r="D218" i="3"/>
  <c r="K218" i="3"/>
  <c r="L218" i="3"/>
  <c r="G219" i="3"/>
  <c r="D219" i="3"/>
  <c r="K219" i="3"/>
  <c r="L219" i="3"/>
  <c r="G220" i="3"/>
  <c r="D220" i="3"/>
  <c r="K220" i="3"/>
  <c r="L220" i="3"/>
  <c r="G221" i="3"/>
  <c r="D221" i="3"/>
  <c r="K221" i="3"/>
  <c r="L221" i="3"/>
  <c r="G222" i="3"/>
  <c r="D222" i="3"/>
  <c r="K222" i="3"/>
  <c r="L222" i="3"/>
  <c r="G223" i="3"/>
  <c r="D223" i="3"/>
  <c r="K223" i="3"/>
  <c r="L223" i="3"/>
  <c r="G224" i="3"/>
  <c r="D224" i="3"/>
  <c r="K224" i="3"/>
  <c r="L224" i="3"/>
  <c r="G225" i="3"/>
  <c r="D225" i="3"/>
  <c r="K225" i="3"/>
  <c r="L225" i="3"/>
  <c r="G226" i="3"/>
  <c r="D226" i="3"/>
  <c r="K226" i="3"/>
  <c r="L226" i="3"/>
  <c r="G227" i="3"/>
  <c r="D227" i="3"/>
  <c r="K227" i="3"/>
  <c r="L227" i="3"/>
  <c r="G228" i="3"/>
  <c r="D228" i="3"/>
  <c r="K228" i="3"/>
  <c r="L228" i="3"/>
  <c r="G229" i="3"/>
  <c r="D229" i="3"/>
  <c r="K229" i="3"/>
  <c r="L229" i="3"/>
  <c r="G230" i="3"/>
  <c r="D230" i="3"/>
  <c r="K230" i="3"/>
  <c r="L230" i="3"/>
  <c r="G231" i="3"/>
  <c r="D231" i="3"/>
  <c r="K231" i="3"/>
  <c r="L231" i="3"/>
  <c r="G232" i="3"/>
  <c r="D232" i="3"/>
  <c r="K232" i="3"/>
  <c r="L232" i="3"/>
  <c r="G233" i="3"/>
  <c r="D233" i="3"/>
  <c r="K233" i="3"/>
  <c r="L233" i="3"/>
  <c r="G234" i="3"/>
  <c r="D234" i="3"/>
  <c r="K234" i="3"/>
  <c r="L234" i="3"/>
  <c r="G235" i="3"/>
  <c r="D235" i="3"/>
  <c r="K235" i="3"/>
  <c r="L235" i="3"/>
  <c r="G236" i="3"/>
  <c r="D236" i="3"/>
  <c r="K236" i="3"/>
  <c r="L236" i="3"/>
  <c r="G237" i="3"/>
  <c r="D237" i="3"/>
  <c r="K237" i="3"/>
  <c r="L237" i="3"/>
  <c r="G238" i="3"/>
  <c r="D238" i="3"/>
  <c r="K238" i="3"/>
  <c r="L238" i="3"/>
  <c r="G239" i="3"/>
  <c r="D239" i="3"/>
  <c r="K239" i="3"/>
  <c r="L239" i="3"/>
  <c r="G240" i="3"/>
  <c r="D240" i="3"/>
  <c r="K240" i="3"/>
  <c r="L240" i="3"/>
  <c r="G241" i="3"/>
  <c r="D241" i="3"/>
  <c r="K241" i="3"/>
  <c r="L241" i="3"/>
  <c r="G242" i="3"/>
  <c r="D242" i="3"/>
  <c r="K242" i="3"/>
  <c r="L242" i="3"/>
  <c r="G243" i="3"/>
  <c r="D243" i="3"/>
  <c r="K243" i="3"/>
  <c r="L243" i="3"/>
  <c r="G244" i="3"/>
  <c r="D244" i="3"/>
  <c r="K244" i="3"/>
  <c r="L244" i="3"/>
  <c r="G245" i="3"/>
  <c r="D245" i="3"/>
  <c r="K245" i="3"/>
  <c r="L245" i="3"/>
  <c r="G246" i="3"/>
  <c r="D246" i="3"/>
  <c r="K246" i="3"/>
  <c r="L246" i="3"/>
  <c r="G247" i="3"/>
  <c r="D247" i="3"/>
  <c r="K247" i="3"/>
  <c r="L247" i="3"/>
  <c r="G248" i="3"/>
  <c r="D248" i="3"/>
  <c r="K248" i="3"/>
  <c r="L248" i="3"/>
  <c r="G249" i="3"/>
  <c r="D249" i="3"/>
  <c r="K249" i="3"/>
  <c r="L249" i="3"/>
  <c r="G250" i="3"/>
  <c r="D250" i="3"/>
  <c r="K250" i="3"/>
  <c r="L250" i="3"/>
  <c r="G251" i="3"/>
  <c r="D251" i="3"/>
  <c r="K251" i="3"/>
  <c r="L251" i="3"/>
  <c r="G252" i="3"/>
  <c r="D252" i="3"/>
  <c r="K252" i="3"/>
  <c r="L252" i="3"/>
  <c r="G253" i="3"/>
  <c r="D253" i="3"/>
  <c r="K253" i="3"/>
  <c r="L253" i="3"/>
  <c r="G254" i="3"/>
  <c r="D254" i="3"/>
  <c r="K254" i="3"/>
  <c r="L254" i="3"/>
  <c r="G255" i="3"/>
  <c r="D255" i="3"/>
  <c r="K255" i="3"/>
  <c r="L255" i="3"/>
  <c r="G256" i="3"/>
  <c r="D256" i="3"/>
  <c r="K256" i="3"/>
  <c r="L256" i="3"/>
  <c r="G257" i="3"/>
  <c r="D257" i="3"/>
  <c r="K257" i="3"/>
  <c r="L257" i="3"/>
  <c r="G258" i="3"/>
  <c r="D258" i="3"/>
  <c r="K258" i="3"/>
  <c r="L258" i="3"/>
  <c r="G259" i="3"/>
  <c r="D259" i="3"/>
  <c r="K259" i="3"/>
  <c r="L259" i="3"/>
  <c r="G260" i="3"/>
  <c r="D260" i="3"/>
  <c r="K260" i="3"/>
  <c r="L260" i="3"/>
  <c r="G261" i="3"/>
  <c r="D261" i="3"/>
  <c r="K261" i="3"/>
  <c r="L261" i="3"/>
  <c r="G262" i="3"/>
  <c r="D262" i="3"/>
  <c r="K262" i="3"/>
  <c r="L262" i="3"/>
  <c r="G263" i="3"/>
  <c r="D263" i="3"/>
  <c r="K263" i="3"/>
  <c r="L263" i="3"/>
  <c r="G264" i="3"/>
  <c r="D264" i="3"/>
  <c r="K264" i="3"/>
  <c r="L264" i="3"/>
  <c r="G265" i="3"/>
  <c r="D265" i="3"/>
  <c r="K265" i="3"/>
  <c r="L265" i="3"/>
  <c r="G266" i="3"/>
  <c r="D266" i="3"/>
  <c r="K266" i="3"/>
  <c r="L266" i="3"/>
  <c r="G267" i="3"/>
  <c r="D267" i="3"/>
  <c r="K267" i="3"/>
  <c r="L267" i="3"/>
  <c r="G268" i="3"/>
  <c r="D268" i="3"/>
  <c r="K268" i="3"/>
  <c r="L268" i="3"/>
  <c r="E269" i="3"/>
  <c r="J276" i="3"/>
  <c r="K276" i="3"/>
  <c r="J277" i="3"/>
  <c r="K277" i="3"/>
  <c r="J278" i="3"/>
  <c r="K278" i="3"/>
  <c r="J279" i="3"/>
  <c r="K279" i="3"/>
  <c r="J280" i="3"/>
  <c r="K280" i="3"/>
  <c r="J281" i="3"/>
  <c r="K281" i="3"/>
  <c r="J282" i="3"/>
  <c r="K282" i="3"/>
  <c r="J283" i="3"/>
  <c r="K283" i="3"/>
  <c r="J284" i="3"/>
  <c r="K284" i="3"/>
  <c r="J285" i="3"/>
  <c r="K285" i="3"/>
  <c r="J286" i="3"/>
  <c r="K286" i="3"/>
  <c r="J287" i="3"/>
  <c r="K287" i="3"/>
  <c r="J288" i="3"/>
  <c r="K288" i="3"/>
  <c r="J289" i="3"/>
  <c r="K289" i="3"/>
  <c r="J290" i="3"/>
  <c r="K290" i="3"/>
  <c r="H291" i="3"/>
  <c r="E291" i="3"/>
  <c r="J295" i="3"/>
  <c r="K295" i="3"/>
  <c r="J296" i="3"/>
  <c r="K296" i="3"/>
  <c r="J297" i="3"/>
  <c r="K297" i="3"/>
  <c r="J298" i="3"/>
  <c r="K298" i="3"/>
  <c r="J299" i="3"/>
  <c r="K299" i="3"/>
  <c r="J300" i="3"/>
  <c r="K300" i="3"/>
  <c r="J301" i="3"/>
  <c r="K301" i="3"/>
  <c r="J302" i="3"/>
  <c r="K302" i="3"/>
  <c r="J303" i="3"/>
  <c r="K303" i="3"/>
  <c r="J304" i="3"/>
  <c r="K304" i="3"/>
  <c r="J305" i="3"/>
  <c r="K305" i="3"/>
  <c r="J306" i="3"/>
  <c r="K306" i="3"/>
  <c r="J307" i="3"/>
  <c r="K307" i="3"/>
  <c r="J308" i="3"/>
  <c r="K308" i="3"/>
  <c r="J309" i="3"/>
  <c r="K309" i="3"/>
  <c r="J310" i="3"/>
  <c r="K310" i="3"/>
  <c r="J311" i="3"/>
  <c r="K311" i="3"/>
  <c r="J312" i="3"/>
  <c r="K312" i="3"/>
  <c r="J313" i="3"/>
  <c r="K313" i="3"/>
  <c r="J314" i="3"/>
  <c r="K314" i="3"/>
  <c r="J315" i="3"/>
  <c r="K315" i="3"/>
  <c r="J316" i="3"/>
  <c r="K316" i="3"/>
  <c r="J317" i="3"/>
  <c r="K317" i="3"/>
  <c r="J318" i="3"/>
  <c r="K318" i="3"/>
  <c r="J319" i="3"/>
  <c r="K319" i="3"/>
  <c r="J320" i="3"/>
  <c r="K320" i="3"/>
  <c r="J321" i="3"/>
  <c r="K321" i="3"/>
  <c r="H322" i="3"/>
  <c r="E322" i="3"/>
  <c r="J326" i="3"/>
  <c r="K326" i="3"/>
  <c r="J327" i="3"/>
  <c r="K327" i="3"/>
  <c r="J328" i="3"/>
  <c r="K328" i="3"/>
  <c r="J329" i="3"/>
  <c r="K329" i="3"/>
  <c r="J330" i="3"/>
  <c r="K330" i="3"/>
  <c r="J331" i="3"/>
  <c r="K331" i="3"/>
  <c r="J332" i="3"/>
  <c r="K332" i="3"/>
  <c r="J333" i="3"/>
  <c r="K333" i="3"/>
  <c r="J334" i="3"/>
  <c r="K334" i="3"/>
  <c r="J335" i="3"/>
  <c r="K335" i="3"/>
  <c r="J336" i="3"/>
  <c r="K336" i="3"/>
  <c r="J337" i="3"/>
  <c r="K337" i="3"/>
  <c r="J338" i="3"/>
  <c r="K338" i="3"/>
  <c r="J339" i="3"/>
  <c r="K339" i="3"/>
  <c r="J340" i="3"/>
  <c r="K340" i="3"/>
  <c r="J341" i="3"/>
  <c r="K341" i="3"/>
  <c r="J342" i="3"/>
  <c r="K342" i="3"/>
  <c r="J343" i="3"/>
  <c r="K343" i="3"/>
  <c r="J344" i="3"/>
  <c r="K344" i="3"/>
  <c r="J345" i="3"/>
  <c r="K345" i="3"/>
  <c r="J346" i="3"/>
  <c r="K346" i="3"/>
  <c r="J347" i="3"/>
  <c r="K347" i="3"/>
  <c r="J348" i="3"/>
  <c r="K348" i="3"/>
  <c r="J349" i="3"/>
  <c r="K349" i="3"/>
  <c r="H353" i="3"/>
  <c r="E353" i="3"/>
  <c r="J354" i="3"/>
  <c r="K354" i="3"/>
  <c r="J355" i="3"/>
  <c r="K355" i="3"/>
  <c r="J356" i="3"/>
  <c r="K356" i="3"/>
  <c r="J357" i="3"/>
  <c r="K357" i="3"/>
  <c r="J358" i="3"/>
  <c r="K358" i="3"/>
  <c r="J359" i="3"/>
  <c r="K359" i="3"/>
  <c r="J360" i="3"/>
  <c r="K360" i="3"/>
  <c r="J361" i="3"/>
  <c r="K361" i="3"/>
  <c r="J362" i="3"/>
  <c r="K362" i="3"/>
  <c r="J363" i="3"/>
  <c r="K363" i="3"/>
  <c r="J364" i="3"/>
  <c r="K364" i="3"/>
  <c r="J365" i="3"/>
  <c r="K365" i="3"/>
  <c r="J366" i="3"/>
  <c r="K366" i="3"/>
  <c r="J367" i="3"/>
  <c r="K367" i="3"/>
  <c r="J368" i="3"/>
  <c r="K368" i="3"/>
  <c r="J369" i="3"/>
  <c r="K369" i="3"/>
  <c r="J370" i="3"/>
  <c r="K370" i="3"/>
  <c r="J371" i="3"/>
  <c r="K371" i="3"/>
  <c r="J372" i="3"/>
  <c r="K372" i="3"/>
  <c r="J373" i="3"/>
  <c r="K373" i="3"/>
  <c r="J374" i="3"/>
  <c r="K374" i="3"/>
  <c r="J375" i="3"/>
  <c r="K375" i="3"/>
  <c r="J376" i="3"/>
  <c r="K376" i="3"/>
  <c r="J377" i="3"/>
  <c r="K377" i="3"/>
  <c r="J378" i="3"/>
  <c r="K378" i="3"/>
  <c r="J379" i="3"/>
  <c r="K379" i="3"/>
  <c r="J380" i="3"/>
  <c r="K380" i="3"/>
  <c r="J381" i="3"/>
  <c r="K381" i="3"/>
  <c r="J382" i="3"/>
  <c r="K382" i="3"/>
  <c r="J383" i="3"/>
  <c r="K383" i="3"/>
  <c r="J384" i="3"/>
  <c r="K384" i="3"/>
  <c r="G385" i="3"/>
  <c r="J385" i="3" s="1"/>
  <c r="K385" i="3"/>
  <c r="G386" i="3"/>
  <c r="J386" i="3" s="1"/>
  <c r="K386" i="3"/>
  <c r="J387" i="3"/>
  <c r="K387" i="3"/>
  <c r="K388" i="3"/>
  <c r="J389" i="3"/>
  <c r="K389" i="3"/>
  <c r="G390" i="3"/>
  <c r="J390" i="3" s="1"/>
  <c r="K390" i="3"/>
  <c r="J391" i="3"/>
  <c r="K391" i="3"/>
  <c r="J393" i="3"/>
  <c r="K393" i="3"/>
  <c r="J394" i="3"/>
  <c r="K394" i="3"/>
  <c r="J395" i="3"/>
  <c r="K395" i="3"/>
  <c r="H397" i="3"/>
  <c r="E397" i="3"/>
  <c r="J398" i="3"/>
  <c r="K398" i="3"/>
  <c r="J399" i="3"/>
  <c r="K399" i="3"/>
  <c r="J400" i="3"/>
  <c r="K400" i="3"/>
  <c r="J401" i="3"/>
  <c r="K401" i="3"/>
  <c r="I406" i="3"/>
  <c r="I408" i="3"/>
  <c r="I409" i="3"/>
  <c r="I410" i="3"/>
  <c r="I411" i="3"/>
  <c r="I413" i="3"/>
  <c r="I417" i="3"/>
  <c r="L417" i="3" s="1"/>
  <c r="I419" i="3"/>
  <c r="I421" i="3"/>
  <c r="I423" i="3"/>
  <c r="I424" i="3"/>
  <c r="I425" i="3"/>
  <c r="F408" i="3"/>
  <c r="F409" i="3"/>
  <c r="F410" i="3"/>
  <c r="F411" i="3"/>
  <c r="F413" i="3"/>
  <c r="F421" i="3"/>
  <c r="F423" i="3"/>
  <c r="F424" i="3"/>
  <c r="F425" i="3"/>
  <c r="J406" i="3"/>
  <c r="K406" i="3"/>
  <c r="J408" i="3"/>
  <c r="K408" i="3"/>
  <c r="J409" i="3"/>
  <c r="K409" i="3"/>
  <c r="J410" i="3"/>
  <c r="K410" i="3"/>
  <c r="J411" i="3"/>
  <c r="K411" i="3"/>
  <c r="J413" i="3"/>
  <c r="K413" i="3"/>
  <c r="J414" i="3"/>
  <c r="J417" i="3"/>
  <c r="K417" i="3"/>
  <c r="J418" i="3"/>
  <c r="J419" i="3"/>
  <c r="K419" i="3"/>
  <c r="J420" i="3"/>
  <c r="J421" i="3"/>
  <c r="K421" i="3"/>
  <c r="J423" i="3"/>
  <c r="K423" i="3"/>
  <c r="J424" i="3"/>
  <c r="K424" i="3"/>
  <c r="J425" i="3"/>
  <c r="K425" i="3"/>
  <c r="I430" i="3"/>
  <c r="I431" i="3"/>
  <c r="I432" i="3"/>
  <c r="I436" i="3"/>
  <c r="L436" i="3" s="1"/>
  <c r="I437" i="3"/>
  <c r="I433" i="3"/>
  <c r="I434" i="3"/>
  <c r="I435" i="3"/>
  <c r="I438" i="3"/>
  <c r="I439" i="3"/>
  <c r="I440" i="3"/>
  <c r="I441" i="3"/>
  <c r="I442" i="3"/>
  <c r="I443" i="3"/>
  <c r="I445" i="3"/>
  <c r="I444" i="3" s="1"/>
  <c r="F430" i="3"/>
  <c r="F431" i="3"/>
  <c r="F438" i="3"/>
  <c r="F441" i="3"/>
  <c r="F445" i="3"/>
  <c r="F444" i="3" s="1"/>
  <c r="J430" i="3"/>
  <c r="K430" i="3"/>
  <c r="J431" i="3"/>
  <c r="K431" i="3"/>
  <c r="J432" i="3"/>
  <c r="K432" i="3"/>
  <c r="J433" i="3"/>
  <c r="K433" i="3"/>
  <c r="J434" i="3"/>
  <c r="K434" i="3"/>
  <c r="J435" i="3"/>
  <c r="K435" i="3"/>
  <c r="J436" i="3"/>
  <c r="K436" i="3"/>
  <c r="J437" i="3"/>
  <c r="K437" i="3"/>
  <c r="J438" i="3"/>
  <c r="K438" i="3"/>
  <c r="J439" i="3"/>
  <c r="K439" i="3"/>
  <c r="J440" i="3"/>
  <c r="K440" i="3"/>
  <c r="J441" i="3"/>
  <c r="K441" i="3"/>
  <c r="J442" i="3"/>
  <c r="K442" i="3"/>
  <c r="J443" i="3"/>
  <c r="K443" i="3"/>
  <c r="J445" i="3"/>
  <c r="K445" i="3"/>
  <c r="I453" i="3"/>
  <c r="I458" i="3"/>
  <c r="I457" i="3"/>
  <c r="I459" i="3"/>
  <c r="I460" i="3"/>
  <c r="I455" i="3"/>
  <c r="I454" i="3" s="1"/>
  <c r="I450" i="3"/>
  <c r="I451" i="3"/>
  <c r="F450" i="3"/>
  <c r="F451" i="3"/>
  <c r="F452" i="3"/>
  <c r="F457" i="3"/>
  <c r="F458" i="3"/>
  <c r="F459" i="3"/>
  <c r="F460" i="3"/>
  <c r="F454" i="3"/>
  <c r="J450" i="3"/>
  <c r="K450" i="3"/>
  <c r="L450" i="3"/>
  <c r="J451" i="3"/>
  <c r="K451" i="3"/>
  <c r="J453" i="3"/>
  <c r="K453" i="3"/>
  <c r="J455" i="3"/>
  <c r="K455" i="3"/>
  <c r="L455" i="3"/>
  <c r="L454" i="3" s="1"/>
  <c r="J457" i="3"/>
  <c r="K457" i="3"/>
  <c r="J458" i="3"/>
  <c r="K458" i="3"/>
  <c r="J459" i="3"/>
  <c r="K459" i="3"/>
  <c r="J460" i="3"/>
  <c r="K460" i="3"/>
  <c r="J461" i="3"/>
  <c r="K461" i="3"/>
  <c r="J462" i="3"/>
  <c r="K462" i="3"/>
  <c r="I467" i="3"/>
  <c r="I466" i="3" s="1"/>
  <c r="I469" i="3"/>
  <c r="I468" i="3" s="1"/>
  <c r="I465" i="3"/>
  <c r="I464" i="3" s="1"/>
  <c r="F466" i="3"/>
  <c r="F465" i="3"/>
  <c r="F464" i="3" s="1"/>
  <c r="J465" i="3"/>
  <c r="K465" i="3"/>
  <c r="J467" i="3"/>
  <c r="K467" i="3"/>
  <c r="K469" i="3"/>
  <c r="I474" i="3"/>
  <c r="I473" i="3" s="1"/>
  <c r="I476" i="3"/>
  <c r="I475" i="3" s="1"/>
  <c r="F474" i="3"/>
  <c r="J474" i="3"/>
  <c r="K474" i="3"/>
  <c r="J476" i="3"/>
  <c r="K476" i="3"/>
  <c r="J479" i="3"/>
  <c r="K479" i="3"/>
  <c r="I479" i="3"/>
  <c r="F479" i="3"/>
  <c r="J481" i="3"/>
  <c r="K481" i="3"/>
  <c r="L481" i="3"/>
  <c r="J482" i="3"/>
  <c r="K482" i="3"/>
  <c r="I482" i="3"/>
  <c r="J483" i="3"/>
  <c r="K483" i="3"/>
  <c r="I483" i="3"/>
  <c r="J484" i="3"/>
  <c r="K484" i="3"/>
  <c r="I484" i="3"/>
  <c r="J485" i="3"/>
  <c r="K485" i="3"/>
  <c r="I485" i="3"/>
  <c r="J486" i="3"/>
  <c r="K486" i="3"/>
  <c r="I486" i="3"/>
  <c r="J487" i="3"/>
  <c r="K487" i="3"/>
  <c r="I487" i="3"/>
  <c r="I492" i="3"/>
  <c r="I493" i="3"/>
  <c r="I496" i="3"/>
  <c r="I497" i="3"/>
  <c r="F492" i="3"/>
  <c r="F493" i="3"/>
  <c r="F496" i="3"/>
  <c r="F497" i="3"/>
  <c r="J491" i="3"/>
  <c r="J492" i="3"/>
  <c r="K492" i="3"/>
  <c r="J493" i="3"/>
  <c r="K493" i="3"/>
  <c r="J494" i="3"/>
  <c r="H494" i="3"/>
  <c r="E494" i="3"/>
  <c r="L494" i="3"/>
  <c r="J495" i="3"/>
  <c r="H495" i="3"/>
  <c r="E495" i="3"/>
  <c r="L495" i="3"/>
  <c r="J496" i="3"/>
  <c r="K496" i="3"/>
  <c r="J497" i="3"/>
  <c r="K497" i="3"/>
  <c r="F181" i="3" l="1"/>
  <c r="K28" i="3"/>
  <c r="K40" i="3"/>
  <c r="K65" i="3"/>
  <c r="L48" i="3"/>
  <c r="L394" i="3"/>
  <c r="L391" i="3"/>
  <c r="J121" i="3"/>
  <c r="J119" i="3"/>
  <c r="J117" i="3"/>
  <c r="L416" i="3"/>
  <c r="I412" i="3"/>
  <c r="L415" i="3"/>
  <c r="I463" i="3"/>
  <c r="F463" i="3"/>
  <c r="L467" i="3"/>
  <c r="L466" i="3" s="1"/>
  <c r="J250" i="3"/>
  <c r="L50" i="3"/>
  <c r="J266" i="3"/>
  <c r="J258" i="3"/>
  <c r="J254" i="3"/>
  <c r="J252" i="3"/>
  <c r="J251" i="3"/>
  <c r="G213" i="3"/>
  <c r="L389" i="3"/>
  <c r="L387" i="3"/>
  <c r="L383" i="3"/>
  <c r="L209" i="3"/>
  <c r="L203" i="3"/>
  <c r="L201" i="3"/>
  <c r="L197" i="3"/>
  <c r="L52" i="3"/>
  <c r="L480" i="3"/>
  <c r="L384" i="3"/>
  <c r="K147" i="3"/>
  <c r="L151" i="3"/>
  <c r="L202" i="3"/>
  <c r="L200" i="3"/>
  <c r="L198" i="3"/>
  <c r="K68" i="3"/>
  <c r="F429" i="3"/>
  <c r="F428" i="3" s="1"/>
  <c r="F446" i="3" s="1"/>
  <c r="D7" i="4" s="1"/>
  <c r="L424" i="3"/>
  <c r="J218" i="3"/>
  <c r="L398" i="3"/>
  <c r="L395" i="3"/>
  <c r="L393" i="3"/>
  <c r="L445" i="3"/>
  <c r="L444" i="3" s="1"/>
  <c r="L430" i="3"/>
  <c r="L443" i="3"/>
  <c r="I429" i="3"/>
  <c r="I428" i="3" s="1"/>
  <c r="J234" i="3"/>
  <c r="J226" i="3"/>
  <c r="J222" i="3"/>
  <c r="J220" i="3"/>
  <c r="J219" i="3"/>
  <c r="K170" i="3"/>
  <c r="J110" i="3"/>
  <c r="L63" i="3"/>
  <c r="L61" i="3"/>
  <c r="L59" i="3"/>
  <c r="L57" i="3"/>
  <c r="L55" i="3"/>
  <c r="L53" i="3"/>
  <c r="L51" i="3"/>
  <c r="L49" i="3"/>
  <c r="L45" i="3"/>
  <c r="L43" i="3"/>
  <c r="L152" i="3"/>
  <c r="J101" i="3"/>
  <c r="L42" i="3"/>
  <c r="L44" i="3"/>
  <c r="L58" i="3"/>
  <c r="L60" i="3"/>
  <c r="L210" i="3"/>
  <c r="L208" i="3"/>
  <c r="L207" i="3"/>
  <c r="L206" i="3"/>
  <c r="L205" i="3"/>
  <c r="L204" i="3"/>
  <c r="L199" i="3"/>
  <c r="K494" i="3"/>
  <c r="F491" i="3"/>
  <c r="L486" i="3"/>
  <c r="L485" i="3"/>
  <c r="L458" i="3"/>
  <c r="L441" i="3"/>
  <c r="L439" i="3"/>
  <c r="L435" i="3"/>
  <c r="L433" i="3"/>
  <c r="L442" i="3"/>
  <c r="L440" i="3"/>
  <c r="L438" i="3"/>
  <c r="L434" i="3"/>
  <c r="L432" i="3"/>
  <c r="L180" i="3"/>
  <c r="I177" i="3"/>
  <c r="L157" i="3"/>
  <c r="L155" i="3"/>
  <c r="L62" i="3"/>
  <c r="L56" i="3"/>
  <c r="L54" i="3"/>
  <c r="L46" i="3"/>
  <c r="L419" i="3"/>
  <c r="J268" i="3"/>
  <c r="J267" i="3"/>
  <c r="J242" i="3"/>
  <c r="J238" i="3"/>
  <c r="J236" i="3"/>
  <c r="J235" i="3"/>
  <c r="L401" i="3"/>
  <c r="L400" i="3"/>
  <c r="K143" i="3"/>
  <c r="L195" i="3"/>
  <c r="L193" i="3"/>
  <c r="L191" i="3"/>
  <c r="L189" i="3"/>
  <c r="L153" i="3"/>
  <c r="L196" i="3"/>
  <c r="L194" i="3"/>
  <c r="L192" i="3"/>
  <c r="L190" i="3"/>
  <c r="L188" i="3"/>
  <c r="L146" i="3"/>
  <c r="J113" i="3"/>
  <c r="J111" i="3"/>
  <c r="J109" i="3"/>
  <c r="J105" i="3"/>
  <c r="J103" i="3"/>
  <c r="J95" i="3"/>
  <c r="L150" i="3"/>
  <c r="L141" i="3"/>
  <c r="L145" i="3"/>
  <c r="L492" i="3"/>
  <c r="L497" i="3"/>
  <c r="I491" i="3"/>
  <c r="I488" i="3"/>
  <c r="F10" i="4" s="1"/>
  <c r="L484" i="3"/>
  <c r="L482" i="3"/>
  <c r="K420" i="3"/>
  <c r="K414" i="3"/>
  <c r="L413" i="3"/>
  <c r="J388" i="3"/>
  <c r="J262" i="3"/>
  <c r="J260" i="3"/>
  <c r="J259" i="3"/>
  <c r="J246" i="3"/>
  <c r="J244" i="3"/>
  <c r="J243" i="3"/>
  <c r="J230" i="3"/>
  <c r="J228" i="3"/>
  <c r="J227" i="3"/>
  <c r="J214" i="3"/>
  <c r="K213" i="3"/>
  <c r="J118" i="3"/>
  <c r="J102" i="3"/>
  <c r="J94" i="3"/>
  <c r="I16" i="3"/>
  <c r="I132" i="3"/>
  <c r="I131" i="3" s="1"/>
  <c r="L421" i="3"/>
  <c r="I407" i="3"/>
  <c r="I269" i="3"/>
  <c r="G269" i="3" s="1"/>
  <c r="F22" i="3"/>
  <c r="D22" i="3" s="1"/>
  <c r="K353" i="3"/>
  <c r="L379" i="3"/>
  <c r="L375" i="3"/>
  <c r="L371" i="3"/>
  <c r="L367" i="3"/>
  <c r="L363" i="3"/>
  <c r="L359" i="3"/>
  <c r="L355" i="3"/>
  <c r="L382" i="3"/>
  <c r="L380" i="3"/>
  <c r="L378" i="3"/>
  <c r="L376" i="3"/>
  <c r="L374" i="3"/>
  <c r="L372" i="3"/>
  <c r="L370" i="3"/>
  <c r="L368" i="3"/>
  <c r="L366" i="3"/>
  <c r="L364" i="3"/>
  <c r="L362" i="3"/>
  <c r="L360" i="3"/>
  <c r="L358" i="3"/>
  <c r="L356" i="3"/>
  <c r="L354" i="3"/>
  <c r="F137" i="3"/>
  <c r="F93" i="3"/>
  <c r="F92" i="3" s="1"/>
  <c r="F89" i="3" s="1"/>
  <c r="L123" i="3"/>
  <c r="F77" i="3"/>
  <c r="D77" i="3" s="1"/>
  <c r="L47" i="3"/>
  <c r="J67" i="3"/>
  <c r="J31" i="3"/>
  <c r="I477" i="3"/>
  <c r="F9" i="4" s="1"/>
  <c r="F397" i="3"/>
  <c r="F396" i="3" s="1"/>
  <c r="F322" i="3"/>
  <c r="D322" i="3" s="1"/>
  <c r="L179" i="3"/>
  <c r="L176" i="3"/>
  <c r="L174" i="3"/>
  <c r="L139" i="3"/>
  <c r="I64" i="3"/>
  <c r="I15" i="3" s="1"/>
  <c r="K495" i="3"/>
  <c r="L493" i="3"/>
  <c r="L479" i="3"/>
  <c r="F456" i="3"/>
  <c r="L460" i="3"/>
  <c r="K418" i="3"/>
  <c r="L411" i="3"/>
  <c r="L409" i="3"/>
  <c r="L410" i="3"/>
  <c r="L408" i="3"/>
  <c r="L399" i="3"/>
  <c r="K322" i="3"/>
  <c r="J264" i="3"/>
  <c r="J263" i="3"/>
  <c r="J256" i="3"/>
  <c r="J255" i="3"/>
  <c r="J248" i="3"/>
  <c r="J247" i="3"/>
  <c r="F353" i="3"/>
  <c r="D291" i="3"/>
  <c r="D213" i="3"/>
  <c r="L301" i="3"/>
  <c r="L299" i="3"/>
  <c r="L297" i="3"/>
  <c r="L295" i="3"/>
  <c r="F187" i="3"/>
  <c r="J240" i="3"/>
  <c r="J239" i="3"/>
  <c r="J232" i="3"/>
  <c r="J231" i="3"/>
  <c r="J224" i="3"/>
  <c r="J223" i="3"/>
  <c r="J216" i="3"/>
  <c r="J215" i="3"/>
  <c r="K177" i="3"/>
  <c r="K149" i="3"/>
  <c r="L142" i="3"/>
  <c r="L140" i="3"/>
  <c r="J122" i="3"/>
  <c r="J115" i="3"/>
  <c r="J114" i="3"/>
  <c r="J107" i="3"/>
  <c r="J106" i="3"/>
  <c r="J99" i="3"/>
  <c r="J98" i="3"/>
  <c r="J87" i="3"/>
  <c r="J86" i="3"/>
  <c r="J79" i="3"/>
  <c r="J78" i="3"/>
  <c r="J75" i="3"/>
  <c r="J74" i="3"/>
  <c r="J71" i="3"/>
  <c r="J70" i="3"/>
  <c r="J41" i="3"/>
  <c r="J30" i="3"/>
  <c r="J29" i="3"/>
  <c r="J26" i="3"/>
  <c r="J25" i="3"/>
  <c r="K22" i="3"/>
  <c r="I10" i="3"/>
  <c r="L496" i="3"/>
  <c r="L487" i="3"/>
  <c r="L469" i="3"/>
  <c r="L468" i="3" s="1"/>
  <c r="L465" i="3"/>
  <c r="L464" i="3" s="1"/>
  <c r="L457" i="3"/>
  <c r="F449" i="3"/>
  <c r="L431" i="3"/>
  <c r="L437" i="3"/>
  <c r="K291" i="3"/>
  <c r="K269" i="3"/>
  <c r="I456" i="3"/>
  <c r="L388" i="3"/>
  <c r="I147" i="3"/>
  <c r="L147" i="3" s="1"/>
  <c r="L148" i="3"/>
  <c r="I143" i="3"/>
  <c r="L144" i="3"/>
  <c r="F132" i="3"/>
  <c r="F131" i="3" s="1"/>
  <c r="L133" i="3"/>
  <c r="F65" i="3"/>
  <c r="D65" i="3" s="1"/>
  <c r="L68" i="3"/>
  <c r="I40" i="3"/>
  <c r="G40" i="3" s="1"/>
  <c r="L459" i="3"/>
  <c r="J265" i="3"/>
  <c r="J261" i="3"/>
  <c r="J257" i="3"/>
  <c r="J253" i="3"/>
  <c r="J249" i="3"/>
  <c r="J245" i="3"/>
  <c r="J241" i="3"/>
  <c r="J237" i="3"/>
  <c r="J233" i="3"/>
  <c r="J229" i="3"/>
  <c r="J225" i="3"/>
  <c r="J221" i="3"/>
  <c r="J217" i="3"/>
  <c r="F269" i="3"/>
  <c r="D269" i="3" s="1"/>
  <c r="J176" i="3"/>
  <c r="J157" i="3"/>
  <c r="J155" i="3"/>
  <c r="I137" i="3"/>
  <c r="L138" i="3"/>
  <c r="F40" i="3"/>
  <c r="D40" i="3" s="1"/>
  <c r="K137" i="3"/>
  <c r="L172" i="3"/>
  <c r="L173" i="3"/>
  <c r="L171" i="3"/>
  <c r="J120" i="3"/>
  <c r="J116" i="3"/>
  <c r="J112" i="3"/>
  <c r="J108" i="3"/>
  <c r="J104" i="3"/>
  <c r="J100" i="3"/>
  <c r="J96" i="3"/>
  <c r="K93" i="3"/>
  <c r="J88" i="3"/>
  <c r="J84" i="3"/>
  <c r="J80" i="3"/>
  <c r="J76" i="3"/>
  <c r="J72" i="3"/>
  <c r="J66" i="3"/>
  <c r="J39" i="3"/>
  <c r="J34" i="3"/>
  <c r="J27" i="3"/>
  <c r="J23" i="3"/>
  <c r="F16" i="3"/>
  <c r="J36" i="3"/>
  <c r="L18" i="3"/>
  <c r="L17" i="3"/>
  <c r="F475" i="3"/>
  <c r="L476" i="3"/>
  <c r="L475" i="3" s="1"/>
  <c r="I472" i="3"/>
  <c r="L462" i="3"/>
  <c r="I449" i="3"/>
  <c r="L451" i="3"/>
  <c r="L449" i="3" s="1"/>
  <c r="F407" i="3"/>
  <c r="I405" i="3"/>
  <c r="L406" i="3"/>
  <c r="L405" i="3" s="1"/>
  <c r="L483" i="3"/>
  <c r="F473" i="3"/>
  <c r="L474" i="3"/>
  <c r="L473" i="3" s="1"/>
  <c r="I452" i="3"/>
  <c r="L453" i="3"/>
  <c r="L452" i="3" s="1"/>
  <c r="F412" i="3"/>
  <c r="L425" i="3"/>
  <c r="L423" i="3"/>
  <c r="L420" i="3"/>
  <c r="L418" i="3"/>
  <c r="L414" i="3"/>
  <c r="K397" i="3"/>
  <c r="L276" i="3"/>
  <c r="L213" i="3"/>
  <c r="I397" i="3"/>
  <c r="I322" i="3"/>
  <c r="I187" i="3"/>
  <c r="G77" i="3"/>
  <c r="G28" i="3"/>
  <c r="F28" i="3"/>
  <c r="L28" i="3" s="1"/>
  <c r="L33" i="3"/>
  <c r="G22" i="3"/>
  <c r="I353" i="3"/>
  <c r="I291" i="3"/>
  <c r="F170" i="3"/>
  <c r="L158" i="3"/>
  <c r="J158" i="3"/>
  <c r="L156" i="3"/>
  <c r="J156" i="3"/>
  <c r="J154" i="3"/>
  <c r="F143" i="3"/>
  <c r="I175" i="3"/>
  <c r="J175" i="3"/>
  <c r="F13" i="3"/>
  <c r="F10" i="3" s="1"/>
  <c r="L14" i="3"/>
  <c r="L13" i="3" s="1"/>
  <c r="L10" i="3" s="1"/>
  <c r="I149" i="3"/>
  <c r="I89" i="3"/>
  <c r="G65" i="3"/>
  <c r="L134" i="3"/>
  <c r="I212" i="3" l="1"/>
  <c r="F212" i="3"/>
  <c r="F211" i="3" s="1"/>
  <c r="F159" i="3"/>
  <c r="I448" i="3"/>
  <c r="J40" i="3"/>
  <c r="L132" i="3"/>
  <c r="L131" i="3" s="1"/>
  <c r="L181" i="3"/>
  <c r="J65" i="3"/>
  <c r="L407" i="3"/>
  <c r="J77" i="3"/>
  <c r="L412" i="3"/>
  <c r="L404" i="3" s="1"/>
  <c r="L426" i="3" s="1"/>
  <c r="F448" i="3"/>
  <c r="L472" i="3"/>
  <c r="L477" i="3"/>
  <c r="I21" i="3"/>
  <c r="L40" i="3"/>
  <c r="L488" i="3"/>
  <c r="L187" i="3"/>
  <c r="L429" i="3"/>
  <c r="L428" i="3" s="1"/>
  <c r="L446" i="3" s="1"/>
  <c r="L77" i="3"/>
  <c r="L456" i="3"/>
  <c r="L448" i="3" s="1"/>
  <c r="L463" i="3"/>
  <c r="L65" i="3"/>
  <c r="L16" i="3"/>
  <c r="J213" i="3"/>
  <c r="E491" i="3"/>
  <c r="F490" i="3"/>
  <c r="F499" i="3" s="1"/>
  <c r="D11" i="4" s="1"/>
  <c r="H491" i="3"/>
  <c r="K491" i="3" s="1"/>
  <c r="I490" i="3"/>
  <c r="I499" i="3" s="1"/>
  <c r="F11" i="4" s="1"/>
  <c r="L177" i="3"/>
  <c r="L22" i="3"/>
  <c r="F488" i="3"/>
  <c r="L353" i="3"/>
  <c r="L137" i="3"/>
  <c r="L491" i="3"/>
  <c r="L490" i="3" s="1"/>
  <c r="L499" i="3" s="1"/>
  <c r="D397" i="3"/>
  <c r="L93" i="3"/>
  <c r="L92" i="3" s="1"/>
  <c r="L89" i="3" s="1"/>
  <c r="F64" i="3"/>
  <c r="L143" i="3"/>
  <c r="L269" i="3"/>
  <c r="J22" i="3"/>
  <c r="J269" i="3"/>
  <c r="D28" i="3"/>
  <c r="J28" i="3" s="1"/>
  <c r="I136" i="3"/>
  <c r="L175" i="3"/>
  <c r="I170" i="3"/>
  <c r="I159" i="3" s="1"/>
  <c r="L154" i="3"/>
  <c r="F149" i="3"/>
  <c r="F136" i="3" s="1"/>
  <c r="G322" i="3"/>
  <c r="J322" i="3" s="1"/>
  <c r="L322" i="3"/>
  <c r="F477" i="3"/>
  <c r="F472" i="3"/>
  <c r="I404" i="3"/>
  <c r="F404" i="3"/>
  <c r="F426" i="3" s="1"/>
  <c r="D6" i="4" s="1"/>
  <c r="G291" i="3"/>
  <c r="J291" i="3" s="1"/>
  <c r="L291" i="3"/>
  <c r="F21" i="3"/>
  <c r="I396" i="3"/>
  <c r="G397" i="3"/>
  <c r="L397" i="3"/>
  <c r="L396" i="3" s="1"/>
  <c r="I446" i="3"/>
  <c r="L461" i="3"/>
  <c r="L212" i="3" l="1"/>
  <c r="L211" i="3" s="1"/>
  <c r="L170" i="3"/>
  <c r="L159" i="3" s="1"/>
  <c r="F135" i="3"/>
  <c r="L64" i="3"/>
  <c r="L15" i="3" s="1"/>
  <c r="I135" i="3"/>
  <c r="L470" i="3"/>
  <c r="D9" i="4"/>
  <c r="D10" i="4"/>
  <c r="F7" i="4"/>
  <c r="L21" i="3"/>
  <c r="J397" i="3"/>
  <c r="L149" i="3"/>
  <c r="L136" i="3" s="1"/>
  <c r="I470" i="3"/>
  <c r="F8" i="4" s="1"/>
  <c r="I426" i="3"/>
  <c r="F470" i="3"/>
  <c r="D8" i="4" s="1"/>
  <c r="I211" i="3"/>
  <c r="L135" i="3" l="1"/>
  <c r="F6" i="4"/>
  <c r="F9" i="3"/>
  <c r="F402" i="3" s="1"/>
  <c r="D5" i="4" s="1"/>
  <c r="I9" i="3"/>
  <c r="L9" i="3" l="1"/>
  <c r="L402" i="3" s="1"/>
  <c r="L500" i="3" s="1"/>
  <c r="D12" i="4"/>
  <c r="F500" i="3"/>
  <c r="I402" i="3"/>
  <c r="F5" i="4" s="1"/>
  <c r="F12" i="4" l="1"/>
  <c r="E5" i="4"/>
  <c r="E6" i="4"/>
  <c r="E7" i="4"/>
  <c r="E11" i="4"/>
  <c r="E10" i="4"/>
  <c r="E9" i="4"/>
  <c r="E8" i="4"/>
  <c r="I500" i="3"/>
  <c r="G7" i="4" l="1"/>
  <c r="G9" i="4"/>
  <c r="G8" i="4"/>
  <c r="G6" i="4"/>
  <c r="G10" i="4"/>
  <c r="G11" i="4"/>
  <c r="G5" i="4"/>
  <c r="E12" i="4"/>
  <c r="G12" i="4" l="1"/>
</calcChain>
</file>

<file path=xl/sharedStrings.xml><?xml version="1.0" encoding="utf-8"?>
<sst xmlns="http://schemas.openxmlformats.org/spreadsheetml/2006/main" count="1446" uniqueCount="1003">
  <si>
    <t>Технічне переоснащення КЛ-10 кВ ТП-41-ТП-139 (Івано-Франківський РЕМ)</t>
  </si>
  <si>
    <t>1.6.2.4.7</t>
  </si>
  <si>
    <t>Технічне переоснащення КЛ-10 кВ ТП-41-ТП-42 (Івано-Франківський РЕМ)</t>
  </si>
  <si>
    <t>1.6.2.4.8</t>
  </si>
  <si>
    <t>Технічне переоснащення КЛ-10 кВ ТП-35-ТП-42 (Івано-Франківський РЕМ)</t>
  </si>
  <si>
    <t>1.6.2.4.9</t>
  </si>
  <si>
    <t>Технічне переоснащення КЛ-10 кВ ТП-58-ТП-61 (Івано-Франківський РЕМ)</t>
  </si>
  <si>
    <t>1.6.2.4.10</t>
  </si>
  <si>
    <t>Технічне переоснащення КЛ-10 кВ ПС Зв'язок 35-ТП-327 (Івано-Франківський РЕМ)</t>
  </si>
  <si>
    <t>1.6.2.4.11</t>
  </si>
  <si>
    <t>Технічне переоснащення КЛ-10 кВ ТП-107-ТП-10 (Івано-Франківський РЕМ)</t>
  </si>
  <si>
    <t>1.6.2.4.12</t>
  </si>
  <si>
    <t>Технічне переоснащення КЛ-6 кВ ПС-35 кВ НБМР-ТП-419 (Калушський РЕМ)</t>
  </si>
  <si>
    <t>1.6.2.4.13</t>
  </si>
  <si>
    <t>Технічне переоснащення КЛ-10 кВ ЗТП-311-КТП-161 (Калушський РЕМ)</t>
  </si>
  <si>
    <t>1.6.2.4.14</t>
  </si>
  <si>
    <t>Технічне переоснащення КЛ-6 кВ ПС-110 Калуш-ТП-509 (Калушський РЕМ)</t>
  </si>
  <si>
    <t>1.6.2.4.15</t>
  </si>
  <si>
    <t>Технічне переоснащення КЛ-6 кВ ТП-455-ТП-438 (Калушський РЕМ)</t>
  </si>
  <si>
    <t>1.6.2.4.16</t>
  </si>
  <si>
    <t>Технічне переоснащення КЛ-6 кВ ТП-542-ТП-534 (Калушський РЕМ)</t>
  </si>
  <si>
    <t>1.6.2.4.17</t>
  </si>
  <si>
    <t>Технічне переоснащення КЛ-6 кВ ТП-542-ТП-525 (Калушський РЕМ)</t>
  </si>
  <si>
    <t>1.6.2.4.18</t>
  </si>
  <si>
    <t>Технічне переоснащення КЛ-6 кВ ТП-530-ТП-476 (Калушський РЕМ)</t>
  </si>
  <si>
    <t>1.6.2.4.19</t>
  </si>
  <si>
    <t>Технічне переоснащення КЛ-6 кВ ТП-441-ТП-472 (Калушський РЕМ)</t>
  </si>
  <si>
    <t>1.6.2.4.20</t>
  </si>
  <si>
    <t>Технічне переоснащення КЛ-10 кВ вхід до ТП-450 (Калушський РЕМ)</t>
  </si>
  <si>
    <t>1.6.2.4.21</t>
  </si>
  <si>
    <t>Технічне переоснащення КЛ-6 кВ ТП-136-ТП-10 (Коломийський МРЕМ)</t>
  </si>
  <si>
    <t>1.6.2.4.22</t>
  </si>
  <si>
    <t>Технічне переоснащення КЛ-6 кВ РП-1-РП-2 (Коломийський МРЕМ)</t>
  </si>
  <si>
    <t>1.6.2.4.23</t>
  </si>
  <si>
    <t>Технічне переоснащення КЛ-6 кВ РП-150-ЛР-6 (Коломийський МРЕМ)</t>
  </si>
  <si>
    <t>1.6.2.4.24</t>
  </si>
  <si>
    <t>Технічне переоснащення КЛ-6 кВ ПС Сільмаш ТП-119 (Коломийський МРЕМ)</t>
  </si>
  <si>
    <t>1.6.2.4.25</t>
  </si>
  <si>
    <t>Технічне переоснащення КЛ-6 кВ РП-1-ТП-11 (Коломийський МРЕМ)</t>
  </si>
  <si>
    <t>1.6.2.4.26</t>
  </si>
  <si>
    <t>1.6.2.4.27</t>
  </si>
  <si>
    <t>1.6.2.5</t>
  </si>
  <si>
    <t>Проектування реконструкції ЗТП-10/0,4 кВ</t>
  </si>
  <si>
    <t>1.6.2.5.1</t>
  </si>
  <si>
    <t>Реконструкція РП-1 з заміною обладнання (Івано-Франківський РЕМ)</t>
  </si>
  <si>
    <t>1.6.2.5.2</t>
  </si>
  <si>
    <t>Реконструкція РП-3 з заміною обладнання (Івано-Франківський РЕМ)</t>
  </si>
  <si>
    <t>1.6.2.5.3</t>
  </si>
  <si>
    <t>Реконструкція РП-5 з заміною обладнання (Івано-Франківський РЕМ)</t>
  </si>
  <si>
    <t>1.6.2.5.4</t>
  </si>
  <si>
    <t>Реконструкція РП-9 з заміною обладнання (Івано-Франківський РЕМ)</t>
  </si>
  <si>
    <t>1.6.2.5.5</t>
  </si>
  <si>
    <t>Реконструкція РП-10 з заміною обладнання (Івано-Франківський РЕМ)</t>
  </si>
  <si>
    <t>1.6.2.5.6</t>
  </si>
  <si>
    <t>Реконструкція РП-1 з заміною обладнання (Коломийський МРЕМ)</t>
  </si>
  <si>
    <t>1.6.2.5.7</t>
  </si>
  <si>
    <t>Реконструкція РП-3 з заміною обладнання (Калуський РЕМ)</t>
  </si>
  <si>
    <t>1.6.2.5.8</t>
  </si>
  <si>
    <t>Реконструкція РП-1 з заміною обладнання (Калуський РЕМ)</t>
  </si>
  <si>
    <t>1.6.2.5.9</t>
  </si>
  <si>
    <t>Реконструкція РП-6 з заміною обладнання (Калуський РЕМ)</t>
  </si>
  <si>
    <t>1.6.2.5.10</t>
  </si>
  <si>
    <t>Реконструкція РП-2 з заміною обладнання (Коломийський МРЕМ)</t>
  </si>
  <si>
    <t>1.6.2.5.11</t>
  </si>
  <si>
    <t>Реконструкція РП-2 з заміною обладнання (Калуський РЕМ)</t>
  </si>
  <si>
    <t>1.6.2.5.12</t>
  </si>
  <si>
    <t>Реконструкція РП-5 з заміною обладнання (Калуський РЕМ)</t>
  </si>
  <si>
    <t>1.6.2.5.13</t>
  </si>
  <si>
    <t>Реконструкція ТП-5 з заміною обладнання (Івано-Франківський РЕМ)</t>
  </si>
  <si>
    <t>1.6.2.5.14</t>
  </si>
  <si>
    <t>Реконструкція ТП-4 з заміною обладнання (Івано-Франківський РЕМ)</t>
  </si>
  <si>
    <t>1.6.2.5.15</t>
  </si>
  <si>
    <t>Реконструкція ТП-49 з заміною обладнання (Івано-Франківський РЕМ)</t>
  </si>
  <si>
    <t>1.6.2.5.16</t>
  </si>
  <si>
    <t>Реконструкція ТП-59 з заміною обладнання (Івано-Франківський РЕМ)</t>
  </si>
  <si>
    <t>1.6.2.5.17</t>
  </si>
  <si>
    <t>Реконструкція ТП-2 з заміною обладнання (Івано-Франківський РЕМ)</t>
  </si>
  <si>
    <t>1.6.2.5.18</t>
  </si>
  <si>
    <t>Реконструкція ТП-6 з заміною обладнання (Івано-Франківський РЕМ)</t>
  </si>
  <si>
    <t>1.6.2.5.19</t>
  </si>
  <si>
    <t>Реконструкція ТП-17 з заміною обладнання (Івано-Франківський РЕМ)</t>
  </si>
  <si>
    <t>1.6.2.5.20</t>
  </si>
  <si>
    <t>Реконструкція ТП-127 з заміною обладнання (Івано-Франківський РЕМ)</t>
  </si>
  <si>
    <t>1.6.2.5.21</t>
  </si>
  <si>
    <t>Реконструкція ТП-455 з заміною обладнання (Калуський РЕМ)</t>
  </si>
  <si>
    <t>1.6.2.5.22</t>
  </si>
  <si>
    <t>Реконструкція ТП-438 з заміною обладнання (Калуський РЕМ)</t>
  </si>
  <si>
    <t>1.6.2.5.23</t>
  </si>
  <si>
    <t>Реконструкція ТП-501 з заміною обладнання (Калуський РЕМ)</t>
  </si>
  <si>
    <t>1.6.2.5.24</t>
  </si>
  <si>
    <t>Реконструкція ТП-502 з заміною обладнання (Калуський РЕМ)</t>
  </si>
  <si>
    <t>1.6.2.5.25</t>
  </si>
  <si>
    <t>Реконструкція ТП-450 з заміною обладнання (Калуський РЕМ)</t>
  </si>
  <si>
    <t>1.6.2.5.26</t>
  </si>
  <si>
    <t>Реконструкція ТП-539 з заміною обладнання (Калуський РЕМ)</t>
  </si>
  <si>
    <t>1.6.2.5.27</t>
  </si>
  <si>
    <t>Реконструкція ТП-448 з заміною обладнання (Калуський РЕМ)</t>
  </si>
  <si>
    <t>1.6.2.5.28</t>
  </si>
  <si>
    <t>Реконструкція ТП-70 з заміною обладнання (Калуський РЕМ)</t>
  </si>
  <si>
    <t>1.6.2.5.29</t>
  </si>
  <si>
    <t>Реконструкція ТП-82 з заміною обладнання (Калуський РЕМ)</t>
  </si>
  <si>
    <t>1.6.2.6</t>
  </si>
  <si>
    <t>Проектування реконфігурації ПЛ-10 кВ від проектної ПС Поляниця 110 кВ  (Виконання заходів з підвищення енергоефективності)</t>
  </si>
  <si>
    <t>1.6.2.7</t>
  </si>
  <si>
    <t>Проектування будівництва ПС 110 кВ  Поляниця</t>
  </si>
  <si>
    <t>1.6.2.8</t>
  </si>
  <si>
    <t>Проектування реконструкції ПЛ-110 кВ "Івано-Франківськ-Надвірна"(заміна проводу)</t>
  </si>
  <si>
    <t>1.6.2.9</t>
  </si>
  <si>
    <t>Проектування реконструкції ПЛ-110 кВ "Богородчани-Надвірна"(заміна проводу)</t>
  </si>
  <si>
    <t>1.6.2.10</t>
  </si>
  <si>
    <t>Проектування будівництва ПЛ-110 кВ до ПС Поляниця</t>
  </si>
  <si>
    <t>1.6.2.11</t>
  </si>
  <si>
    <t>Проектування реконструкції ПС 110 кВ Бурштин</t>
  </si>
  <si>
    <t>1.6.2.12</t>
  </si>
  <si>
    <t>Проектування реконструкції ПС 110 кВ Калуш</t>
  </si>
  <si>
    <t>1.6.2.13</t>
  </si>
  <si>
    <t>Проектування будівництва ПЛ-35кВ до ПС 35кВ Березів</t>
  </si>
  <si>
    <t>1.6.2.14</t>
  </si>
  <si>
    <t>Проектування будівництва ПС 35 кВ Березів</t>
  </si>
  <si>
    <t>1.6.2.15</t>
  </si>
  <si>
    <t>Коригування проетку реконструкції ПС 35 кВ Пасічна</t>
  </si>
  <si>
    <t>1.6.2.16</t>
  </si>
  <si>
    <t>Проектування реконструкції ПС 35 кВ Ланчин з заміною Т-1 (4,0 МВА на 6,3 МВА)</t>
  </si>
  <si>
    <t>1.6.2.17</t>
  </si>
  <si>
    <t>Проектування реконструкції ПС 35 кВ Тисмениця з заміною Т-1 (3,2 МВА на 6,3 МВА)</t>
  </si>
  <si>
    <t>1.6.2.18</t>
  </si>
  <si>
    <t>1.6.2.19</t>
  </si>
  <si>
    <t>1.6.2.20</t>
  </si>
  <si>
    <t>1.6.3</t>
  </si>
  <si>
    <t>1.6.3.1</t>
  </si>
  <si>
    <t xml:space="preserve">Розробка схем перспективного розвитку мереж </t>
  </si>
  <si>
    <t>1.6.3.1.2</t>
  </si>
  <si>
    <t>Розробка схем перспективного розвитку мереж Івано-Франківського РЕМ</t>
  </si>
  <si>
    <t>1.6.3.1.3</t>
  </si>
  <si>
    <t>Розробка схем перспективного розвитку мереж Надвірнянського РЕМ</t>
  </si>
  <si>
    <t>1.6.3.1.4</t>
  </si>
  <si>
    <t>Розробка схем перспективного розвитку мереж Калуського РЕМ</t>
  </si>
  <si>
    <t>Покращення обліку електричної енергії, у т.ч.:</t>
  </si>
  <si>
    <t>Побудова АСКОЕ на ТП 10/0,4 кВ</t>
  </si>
  <si>
    <t>2.1.1.1</t>
  </si>
  <si>
    <t>Побудова АСКОЕ на ТП 10/0,4 кВ на базі багатофункціональних електролічильників з вбудованим GSM - модемом (підрядним методом)</t>
  </si>
  <si>
    <t>2.1.2.1</t>
  </si>
  <si>
    <t>2.1.2.2</t>
  </si>
  <si>
    <t>2.1.2.3</t>
  </si>
  <si>
    <t>2.1.2.4</t>
  </si>
  <si>
    <t>2.1.3.1</t>
  </si>
  <si>
    <t>2.1.3.1.1</t>
  </si>
  <si>
    <t>Вартість робіт по встановленню обладнання передачі даних з функцією PLC на ТП (підрядним методом)</t>
  </si>
  <si>
    <t>2.1.3.2</t>
  </si>
  <si>
    <t xml:space="preserve">Однофазні лічильники   з функцією PLC передачі даних та включення/відключ </t>
  </si>
  <si>
    <t>Вартість робіт по встановленню однофазних лічильників з функцією PLC передачі даних та включення/відключ (підрядним методом)</t>
  </si>
  <si>
    <t>2.1.3.3</t>
  </si>
  <si>
    <t>Трифазні  лічильники з функцією PLC передачі даних та включення/відключ  (прямого включення)</t>
  </si>
  <si>
    <t>2.1.3.4</t>
  </si>
  <si>
    <t>Трифазні  лічильники з функцією PLC передачі даних та включення/відключ  (трансформаторного включення)</t>
  </si>
  <si>
    <t>2.1.3.5</t>
  </si>
  <si>
    <t>2.1.3.6</t>
  </si>
  <si>
    <t>2.1.3.7</t>
  </si>
  <si>
    <t xml:space="preserve">Сервер ARTLINE Business R53 v06 (R53v06) </t>
  </si>
  <si>
    <t xml:space="preserve">Виртуальный Коцентратор SYNDIS RV для збору даних SCADA  </t>
  </si>
  <si>
    <t>Модуль зв'язку з ПС, по протоколу IEC 870-5-101/ 104</t>
  </si>
  <si>
    <t>3.1.1.7</t>
  </si>
  <si>
    <t>3.1.1.8</t>
  </si>
  <si>
    <t>3.1.1.9</t>
  </si>
  <si>
    <t>3.1.1.10</t>
  </si>
  <si>
    <t>ДБЖ ИБП  1000VA LCD   для АРМ</t>
  </si>
  <si>
    <t>3.1.1.11</t>
  </si>
  <si>
    <t xml:space="preserve">ДБЖ   1500VA RM </t>
  </si>
  <si>
    <t>3.1.1.12</t>
  </si>
  <si>
    <t>3.1.1.13</t>
  </si>
  <si>
    <t>Видеостена в конфигурации 5х2 – 10шт ЖК-панели Samsung UD55E-B FullHD (1920х1080)</t>
  </si>
  <si>
    <t>3.1.1.14</t>
  </si>
  <si>
    <t>Монтажні та пусконалагоджувальні роботи Відеостіни та ПЗ відеосервера</t>
  </si>
  <si>
    <t>закупівля  та модернізація робочих станцій</t>
  </si>
  <si>
    <t>4.1.1.1</t>
  </si>
  <si>
    <t>4.1.1.2</t>
  </si>
  <si>
    <t>Закупівля моніторів з діагоналлю 20"</t>
  </si>
  <si>
    <t>Закупівля  та модернізація серверів</t>
  </si>
  <si>
    <t>4.1.2.1</t>
  </si>
  <si>
    <t>Закупівля сервера терміналів</t>
  </si>
  <si>
    <t>Закупівля та модернізація активного обладнання комп'ютерних мереж</t>
  </si>
  <si>
    <t>4.1.3.1</t>
  </si>
  <si>
    <t>Закупівля мережевого обладнання для філій</t>
  </si>
  <si>
    <t>інші засоби інформатизації</t>
  </si>
  <si>
    <t>4.1.4.1</t>
  </si>
  <si>
    <t>4.1.4.2</t>
  </si>
  <si>
    <t>4.1.4.3</t>
  </si>
  <si>
    <t>4.1.4.4</t>
  </si>
  <si>
    <t>4.2.1.2</t>
  </si>
  <si>
    <t>Придбання ліцензій Microsoft для термінальних серверів</t>
  </si>
  <si>
    <t>Білінгових систем</t>
  </si>
  <si>
    <t>4.3.2.1</t>
  </si>
  <si>
    <t>4.3.3</t>
  </si>
  <si>
    <t>Інформаційних систем управління виробництвом</t>
  </si>
  <si>
    <t>4.3.3.1</t>
  </si>
  <si>
    <t>Впровадження інформаційної системи управління виробництвом SAP ERP</t>
  </si>
  <si>
    <t>4.3.4</t>
  </si>
  <si>
    <t>Інше програмне забезпечення</t>
  </si>
  <si>
    <t>4.3.4.1</t>
  </si>
  <si>
    <t>Системи зв'язку, у т.ч.:</t>
  </si>
  <si>
    <t>5.1.1</t>
  </si>
  <si>
    <t>Цифрові автоматичні телефонні станції (АТС)</t>
  </si>
  <si>
    <t>5.1.1.1</t>
  </si>
  <si>
    <t>5.1.2</t>
  </si>
  <si>
    <t>Модернізація наявних видів зв'язку (радіо, високочастотні, радіорелейні тощо)</t>
  </si>
  <si>
    <t>5.1.2.1</t>
  </si>
  <si>
    <t>Підйомник АП-18</t>
  </si>
  <si>
    <t>6.3</t>
  </si>
  <si>
    <t>БКМ на тракторі МТЗ-82</t>
  </si>
  <si>
    <t>6.4</t>
  </si>
  <si>
    <t>ОПТ-9195 на МТЗ-82</t>
  </si>
  <si>
    <t>6.5</t>
  </si>
  <si>
    <t>Трактор МТЗ-80</t>
  </si>
  <si>
    <t>6.6</t>
  </si>
  <si>
    <t>6.7</t>
  </si>
  <si>
    <t>6.8</t>
  </si>
  <si>
    <t>6.9</t>
  </si>
  <si>
    <t xml:space="preserve">Renault Master DBL CAB </t>
  </si>
  <si>
    <t>Renault  Logan</t>
  </si>
  <si>
    <t>Renault  Trafic</t>
  </si>
  <si>
    <t>Обладнання та прилади для експлуатації та випробувань електричних мереж</t>
  </si>
  <si>
    <t>7.1.1</t>
  </si>
  <si>
    <t>Тепловізор FLIR T640 з об'єктивом 15°</t>
  </si>
  <si>
    <t>7.1.2</t>
  </si>
  <si>
    <t>7.1.15</t>
  </si>
  <si>
    <t>7.1.16</t>
  </si>
  <si>
    <t>7.1.17</t>
  </si>
  <si>
    <t>7.1.18</t>
  </si>
  <si>
    <t>7.1.3</t>
  </si>
  <si>
    <t>7.1.4</t>
  </si>
  <si>
    <t>* Довжина ЛЕП вказується по трасі лінії</t>
  </si>
  <si>
    <t>Заступник Голови Правління                                                                                                                                                                 Костюк В. В.</t>
  </si>
  <si>
    <t>№ з/п</t>
  </si>
  <si>
    <t>Найменування заходів інвестиційної програми</t>
  </si>
  <si>
    <t>Од. виміру</t>
  </si>
  <si>
    <t>Будівництво, модернізація та реконструкція електричних мереж, у т.ч:</t>
  </si>
  <si>
    <t>1.1</t>
  </si>
  <si>
    <t>Реконструкція ЛЕП (КЛ, ПЛ), усього з них:</t>
  </si>
  <si>
    <t>1.1.1</t>
  </si>
  <si>
    <t>км</t>
  </si>
  <si>
    <t>Технічне переоснащення КЛ-10 кВ пр.ТП-409-ТП-488 c.Угорники</t>
  </si>
  <si>
    <t xml:space="preserve">Встановлення реклоузера на ЛЕП-6кВ пр.Бухтівець від ПС 35кВ “Розтока” (Надвірнянський РЕМ) </t>
  </si>
  <si>
    <t>шт</t>
  </si>
  <si>
    <t>Технічне перереоснашення ПЛ-35 кВ Отинія-Виноград</t>
  </si>
  <si>
    <t>Реконструкція ЛЕП (КЛ, ПЛ) 0,4 кВ</t>
  </si>
  <si>
    <t>Технічне переоснащення КЛ-0,4 кВ ТП-204 м.Івано-Франківськ, вул. Карпатська 10, 12,14</t>
  </si>
  <si>
    <t xml:space="preserve">Технічне переоснащення КЛ-0,4 кВ ТП-204 Л-12 м.Івано-Франківськ, вул.Бобикевича 8,10 </t>
  </si>
  <si>
    <t>1.2</t>
  </si>
  <si>
    <t>Будівництво нових ПС, РП та ТП, усього з них:</t>
  </si>
  <si>
    <t>1.2.1</t>
  </si>
  <si>
    <t>Будівництво розвантажувальних ТП-10/0,4 кВ  та мереж до них</t>
  </si>
  <si>
    <t>1.2.1.1</t>
  </si>
  <si>
    <t>Розвантажувальна ТП 10/0,4 кВ (100 кВА) для розвантаження ТП-141, 36 в c. Старі Богородчани Богородчанського району  ПЛ-10 кВ (0,268 км), ПЛ-0,4 кВ (0,206 км) для підключення побудованого ТП 10/0,4 кВ</t>
  </si>
  <si>
    <t>1.2.1.2</t>
  </si>
  <si>
    <t>Розвантажувальна ТП 10/0,4 кВ (100 кВА) для розвантаження ТП-86,176 в c. Грабовець Богородчанського району  ПЛ-10 кВ (0,420 км), ПЛ-0,4 кВ (0,350 км) для підключення побудованого ТП 10/0,4 кВ</t>
  </si>
  <si>
    <t>Розвантажувальна ТП 10/0,4 кВ (160 кВА) для розвантаження ТП-6 в с.Красноілля Верховинського району та ПЛ-10 кВ (0,045 км), ПЛ-0,4 кВ (0,165 км) для підключення побудованого ТП 10/0,4 кВ</t>
  </si>
  <si>
    <t>Розвантажувальна ТП 10/0,4 кВ (100 кВА) для розвантаження ТП-185 в с.Голови Верховинського району та ПЛ-10 кВ (2,2 км), ПЛ-0,4 кВ (1,2 км) для підключення побудованого ТП 10/0,4 кВ</t>
  </si>
  <si>
    <t>Розвантажувальна ТП 10/0,4 кВ (100 кВА) для розвантаження ТП-167 в с. Ясенів Верховинського району та ПЛ-10 кВ (0,07 км), ПЛ-0,4 кВ (0,068 км) для підключення побудованого ТП 10/0,4 кВ</t>
  </si>
  <si>
    <t>Розвантажувальна ТП 10/0,4 кВ (100 кВА) для розвантаження ТП-336 в с.В.Туря Долинського району та ПЛ-10 кВ (0,32 км), ПЛ-0,4 кВ (0,036 км )для підключення побудованого ТП 10/0,4 кВ</t>
  </si>
  <si>
    <t>Розвантажувальна ТП 6/0,4 кВ (100 кВА) для розвантаження ТП-177 с. Новичка в  Долинського району та ПЛ-10 кВ (0,075 км), ПЛ-0,4 кВ (0,068 км) для підключення побудованого ТП 10/0,4 кВ</t>
  </si>
  <si>
    <t>Розвантажувальна ТП 10/0,4 кВ (100 кВА) для розвантаження ТП-213 в с.Ріпянка Калуського району та ПЛ-10 кВ (0,07 км), ПЛ-0,4 кВ (0,099 км) для підключення побудованого ТП 10/0,4 кВ</t>
  </si>
  <si>
    <t>Розвантажувальна ТП 10/0,4 кВ (100 кВА) для розвантаження ТП-112 в с.Перевозець Калуського району та ПЛ-10 кВ (0,1 км), ПЛ-0,4 кВ (0,2 км) для підключення побудованого ТП 10/0,4 кВ</t>
  </si>
  <si>
    <t>Розвантажувальна ТП 10/0,4 кВ (100 кВА) для розвантаження ТП-353 в с.Княждвір Коломийський МРЕМ та ПЛ-10 кВ (0,52 км), ПЛ-0,4 кВ (0,328 км) для підключення побудованого ТП 10/0,4 кВ</t>
  </si>
  <si>
    <t>Розвантажувальна ТП 10/0,4 кВ (100 кВА) для розвантаження ТП-110 в с.Пядики Коломийського району та ПЛ-10 кВ (0,075 км), ПЛ-0,4 кВ (0,108 км) для підключення побудованого ТП 10/0,4 кВ</t>
  </si>
  <si>
    <t>Розвантажувальна ТП 10/0,4 кВ (100 кВА) для розвантаження ТП-78 в с.Снідавка Косівського району  ПЛ-10 кВ (0,71км), ПЛ-0,4 кВ (0,077 км) для підключення побудованого ТП 10/0,4 кВ</t>
  </si>
  <si>
    <t>Розвантажувальна ТП 10/0,4 кВ (100 кВА) для розвантаження ТП-165 в с.Березівка Тисменицького  району  ПЛ-10 кВ (0,075 км), ПЛ-0,4 кВ (0,224 км) для підключення побудованого ТП 10/0,4 кВ</t>
  </si>
  <si>
    <t>Розвантажувальна ТП 10/0,4 кВ (160 кВА) для розвантаження ТП-462 в с.Крихівці Тисменицького району Івано-Франківської міськ.ради ПЛ-10 кВ (0,07 км),  ПЛ-0,4 кВ (0,23 км) для підключення побудованого ТП10/0,4 кВ</t>
  </si>
  <si>
    <t>Розвантажувальна ТП 10/0,4 кВ (100 кВА) для розвантаження ТП-5 с. Лисець Тисменицького району Івано-Франківської міськ.ради ПЛ-10 кВ (0,065 км),  ПЛ-0,4 кВ (0,088 км) для підключення побудованого ТП10/0,4 кВ</t>
  </si>
  <si>
    <t>Розвантажувальна ТП 10/0,4 кВ (160 кВА) для розвантаження ТП-159 с. Радча Тисменицького району Івано-Франківської міськ.ради ПЛ-10 кВ (0,01 км),  ПЛ-0,4 кВ (0,092 км) для підключення побудованого ТП10/0,4 кВ</t>
  </si>
  <si>
    <t>Розвантажувальна ТП 10/0,4 кВ (100 кВА) для розвантаження ТП-148,132 в с.Добротів Надвірнянського району  ПЛ-10 кВ (0,07 км), ПЛ-0,4 кВ (0,279 км) для підключення побудованого ТП 10/0,4 кВ</t>
  </si>
  <si>
    <t>Розвантажувальна ТП 6/0,4 кВ (100 кВА) для розвантаження ТП-461 в с.Пнів Надвірнянського  ПЛ-6 кВ (0,097 км), ПЛ-0,4 кВ (0,176 км) для підключення побудованого ТП 6/0,4 кВ</t>
  </si>
  <si>
    <t>Розвантажувальна ТП 10/0,4 кВ (100 кВА) для розвантаження ТП-224 в с.Ланчин Надвірнянського  ПЛ-10 кВ (0,07 км), ПЛ-0,4 кВ (0,279 км) для підключення побудованого ТП 10/0,4 кВ</t>
  </si>
  <si>
    <t>Розвантажувальна ТП 10/0,4 кВ (100 кВА) для розвантаження ТП-89,67 в с.Стецева Снятинського району  ПЛ-10 кВ ( 0,047 км), ПЛ-0,4 кВ (0,109 км) для підключення побудованого ТП 10/0,4 кВ</t>
  </si>
  <si>
    <t>Розвантажувальна ТП 10/0,4 кВ (100 кВА) для розвантаження ТП-89 в с.Олеша Тлумацького району  ПЛ-10 кВ ( 0,154 км), ПЛ-0,4 кВ (0,022 км) для підключення побудованого ТП 10/0,4 кВ</t>
  </si>
  <si>
    <t>Розвантажувальна ТП 10/0,4 кВ (100 кВА) для розвантаження ТП-10 в с.Гуменів Калуського району та ПЛ-0,4 кВ (0,3 км) для підключення побудованого ТП 10/0,4 кВ</t>
  </si>
  <si>
    <t>Розвантажувальна ТП 10/0,4 кВ (100 кВА) для розвантаження ТП-175, 144 в с.Парище Надвірнянського  ПЛ-10 кВ (0,07 км), ПЛ-0,4 кВ (0,06 км) для підключення побудованого ТП 10/0,4 кВ</t>
  </si>
  <si>
    <t>Розвантажувальна ТП 6/0,4 кВ (100 кВА) для розвантаження ТП-447 м. Надвірна Надвірнянського  КЛ-10 кВ (0,5 км), ПЛ-0,4 кВ (0,1 км) для підключення побудованого ТП 10/0,4 кВ</t>
  </si>
  <si>
    <t>Розвантажувальна ТП 10/0,4 кВ (100 кВА) для розвантаження ТП-214 с. Черник Надвірнянського   ПЛ-0,4 кВ (0,05 км) для підключення побудованого ТП 10/0,4 кВ</t>
  </si>
  <si>
    <t>Розвантажувальна ТП 10/0,4 кВ (100 кВА) для розвантаження ТП-96 с. Яворів  Косівського району ПЛ-10 кВ (1,8 км), ПЛ-0,4 кВ (0,5 км) для підключення побудованого ТП 10/0,4 кВ</t>
  </si>
  <si>
    <t>Розвантажувальна ТП 10/0,4 кВ (160 кВА)для розвантаження ТП-18 с.Яремче Яремчанської міської ради ПЛ-10 кВ (0,7 км), ПЛ-0,4 кВ (0,1 км) для підключення побудованого ТП 10/0,4 кВ</t>
  </si>
  <si>
    <t>1.3</t>
  </si>
  <si>
    <t>Реконструкція ПС, РП та ТП, усього з них:</t>
  </si>
  <si>
    <t>1.3.1</t>
  </si>
  <si>
    <t>1.4</t>
  </si>
  <si>
    <t>Модернізація ПС, ТП та РП, усього з них:</t>
  </si>
  <si>
    <t>1.4.1</t>
  </si>
  <si>
    <t>Модернізація ПС, ТП та РП 35-110 кВ</t>
  </si>
  <si>
    <t>1.4.1.1</t>
  </si>
  <si>
    <t>Технічне переоснащення ПС 35 кВ Делятин з заміною вимикачів 35 кВ та модернізацією пристроїв РЗА</t>
  </si>
  <si>
    <t>1.4.1.2</t>
  </si>
  <si>
    <t>Технічне переоснащення ПС 35 кВ Птахофабрика з заміною вимикачів 10 кВ (11 шт)</t>
  </si>
  <si>
    <t>Технічне переоснащення ПС 35 кВ Будилів з заміною вимикачів 10 кВ (10 шт)</t>
  </si>
  <si>
    <t>Технічне переоснащення ПС 35 кВ Джурів з заміною вимикачів 10 кВ (10 шт)</t>
  </si>
  <si>
    <t>Технічне переоснащення ПС 110 кВ Отинія з заміною вимикачів 10 кВ та модернізацією пристроїв РЗА (9 шт)</t>
  </si>
  <si>
    <t>Модернізація ПС, ТП та РП 6-20 кВ</t>
  </si>
  <si>
    <t>1.4.2.1.1</t>
  </si>
  <si>
    <t>Силовий трансформатор ТМГСО-100/10/0,4-У1, У/Ун-0</t>
  </si>
  <si>
    <t>1.4.2.1.2</t>
  </si>
  <si>
    <t xml:space="preserve">Силовий трансформатор ТМГСО-160/10/0,4-У1, У/Ун-0 </t>
  </si>
  <si>
    <t>1.4.2.1.3</t>
  </si>
  <si>
    <t>Силовий трансформатор ТМГ-250/10/0,4-У1, У/Ун-0</t>
  </si>
  <si>
    <t>1.4.2.1.4</t>
  </si>
  <si>
    <t>Силовий трансформатор ТМГ-400/10/0,4-У1, У/Ун-0</t>
  </si>
  <si>
    <t>1.4.2.1.5</t>
  </si>
  <si>
    <t>Силовий трансформатор ТМГ-630/10/0,4-У1, У/Ун-0</t>
  </si>
  <si>
    <t>Модернізація комплектних трансформаторних підстанцій 10/0,4 кВ</t>
  </si>
  <si>
    <t>Заміна щоглової трансформаторної підстанції ЩТП-100/10/0,4 кВ (з балансуючим обліком)</t>
  </si>
  <si>
    <t>Заміна комплектної трансформаторної підстанції КТПМ -160/10/0,4 кВ (з балансуючим обліком)</t>
  </si>
  <si>
    <t>Заміна комплектної трансформаторної підстанції КТП -250/10/0,4 кВ (з балансуючим обліком)</t>
  </si>
  <si>
    <t>Модернізація ЗТП з заміною панелей 0,4 кВ на РШНН</t>
  </si>
  <si>
    <t>Модернізація РП-0,4 кВ із заміною панелей 0,4 кВ на РШНН ЗТП-4 м. Івано-Франківськ</t>
  </si>
  <si>
    <t>Модернізація РП-0,4 кВ із заміною панелей 0,4 кВ на РШНН ЗТП-59 м. Івано-Франківськ</t>
  </si>
  <si>
    <t>Модернізація РП-0,4 кВ із заміною панелей 0,4 кВ на РШНН ЗТП-5 м. Івано-Франківськ</t>
  </si>
  <si>
    <t>Модернізація РП-0,4 кВ із заміною панелей 0,4 кВ на РШНН ЗТП-17 м. Івано-Франківськ</t>
  </si>
  <si>
    <t>Модернізація грозозахисту 0,4-110 кВ</t>
  </si>
  <si>
    <t>ОПНп-110/86/10/2/УХЛ-1 з ізол. виводом, екрануючим кільцем та датчиком провідності</t>
  </si>
  <si>
    <t>ОПНп-110/56/10/550/УХЛ-1 з ізол. виводом та екрануючим кільцем</t>
  </si>
  <si>
    <t>ОПНп-35/42/10/2/УХЛ-1 з ізол. виводом</t>
  </si>
  <si>
    <t xml:space="preserve">ОПНп 12,7 кВ кл 2, 10 кА,  УХЛ-1     </t>
  </si>
  <si>
    <t xml:space="preserve">ОПНп 7,2 кВ кл 2, 10 кА,  УХЛ-1     </t>
  </si>
  <si>
    <t>Телемеханізація ПС, РП, ЗТП</t>
  </si>
  <si>
    <t>шт.</t>
  </si>
  <si>
    <t>1.5</t>
  </si>
  <si>
    <t>Інше</t>
  </si>
  <si>
    <t>1.5.1</t>
  </si>
  <si>
    <t>ПКД та експертиза ПЛ( КЛ, ПС) 0,4-110 кВ:</t>
  </si>
  <si>
    <t>1.5.1.1</t>
  </si>
  <si>
    <t>Проектування ПЛ-0,4 кВ</t>
  </si>
  <si>
    <t>1.5.1.1.1</t>
  </si>
  <si>
    <t>Технічне переоснащення ПЛ-0,4 кВ від КТП-123 (Богородчанський РЕМ)</t>
  </si>
  <si>
    <t>1.5.1.1.2</t>
  </si>
  <si>
    <t>Технічне переоснащення ПЛ-0,4 кВ від КТП-160 (Богородчанський РЕМ)</t>
  </si>
  <si>
    <t>1.5.1.1.3</t>
  </si>
  <si>
    <t>Технічне переоснащення ПЛ-0,4 кВ від КТП-236 (Богородчанський РЕМ)</t>
  </si>
  <si>
    <t>1.5.1.1.4</t>
  </si>
  <si>
    <t>Технічне переоснащення ПЛ-0,4 кВ від КТП-273 (Богородчанський РЕМ)</t>
  </si>
  <si>
    <t>1.5.1.1.5</t>
  </si>
  <si>
    <t>Технічне переоснащення ПЛ-0,4 кВ від КТП-274 (Богородчанський РЕМ)</t>
  </si>
  <si>
    <t>Технічне переоснащення ПЛ-0,4 кВ від КТП-276 (Богородчанський РЕМ)</t>
  </si>
  <si>
    <t>Технічне переоснащення ПЛ-0,4 кВ від КТП-84 (Богородчанський РЕМ)</t>
  </si>
  <si>
    <t>Технічне переоснащення ПЛ-0,4 кВ від КТП-153 пр. Грабовець (Верховинський РЕМ)</t>
  </si>
  <si>
    <t>Технічне переоснащення ПЛ-0,4 кВ від КТП-206  с. Кривеполе (Верховинський РЕМ)</t>
  </si>
  <si>
    <t>Технічне переоснащення ПЛ-0,4 кВ від КТП-4 с. Замагора (Верховинський РЕМ)</t>
  </si>
  <si>
    <t>Технічне переоснащення ПЛ-0,4 кВ від КТП-71 п. Грабовець (Верховинський РЕМ)</t>
  </si>
  <si>
    <t>Технічне переоснащення ПЛ-0,4 кВ від КТП-13 с.Тростянець (Долинський  РЕМ)</t>
  </si>
  <si>
    <t>Технічне переоснащення ПЛ-0,4 кВ від КТП-154 с.Княжолука (Долинський  РЕМ)</t>
  </si>
  <si>
    <t>Технічне переоснащення ПЛ-0,4 кВ від КТП-157 с.Новоселиця (Долинський  РЕМ)</t>
  </si>
  <si>
    <t>Технічне переоснащення ПЛ-0,4 кВ від КТП-158 с.Новоселиця (Долинський  РЕМ)</t>
  </si>
  <si>
    <t>Технічне переоснащення ПЛ-0,4 кВ від КТП-169 с.Солуків (Долинський  РЕМ)</t>
  </si>
  <si>
    <t>Технічне переоснащення ПЛ-0,4 кВ від КТП-53 с.Солуків (Долинський  РЕМ)</t>
  </si>
  <si>
    <t>Технічне переоснащення ПЛ-0,4 кВ від ЗТП-501 м. Калуш (Калуський РЕМ)</t>
  </si>
  <si>
    <t>Технічне переоснащення ПЛ-0,4 кВ від КТП-30 с.Дубовиця (Калуський РЕМ)</t>
  </si>
  <si>
    <t>Технічне переоснащення ПЛ-0,4 кВ від  ТП-37 м.Коломия (Коломийський МРЕМ)</t>
  </si>
  <si>
    <t>Технічне переоснащення ПЛ-0,4 кВ від КТП-330 с.Печеніжин (Коломийський МРЕМ)</t>
  </si>
  <si>
    <t>Технічне переоснащення ПЛ-0,4 кВ від КТП-331 с.Печеніжин (Коломийський МРЕМ)</t>
  </si>
  <si>
    <t>Технічне переоснащення ПЛ-0,4 кВ від КТП-607 с.Спас (Коломийський МРЕМ)</t>
  </si>
  <si>
    <t>Технічне переоснащення ПЛ-0,4 кВ від КТП-106 с. Пядики (Коломийський РЕМ)</t>
  </si>
  <si>
    <t>Технічне переоснащення ПЛ-0,4 кВ від КТП-145 с. Товмачик (Коломийський РЕМ)</t>
  </si>
  <si>
    <t>Технічне переоснащення ПЛ-0,4 кВ від КТП-79 с. Товмачик (Коломийський РЕМ)</t>
  </si>
  <si>
    <t>Технічне переоснащення ПЛ-0,4 кВ від ЗТП-399 с.Тюдів (Косівський РЕМ)</t>
  </si>
  <si>
    <t>Технічне переоснащення ПЛ-0,4 кВ від КТП-182 с.Акришора (Косівський РЕМ)</t>
  </si>
  <si>
    <t>Технічне переоснащення ПЛ-0,4 кВ від КТП-250 с.Ростоки (Косівський РЕМ)</t>
  </si>
  <si>
    <t>Технічне переоснащення ПЛ-0,4 кВ від КТП-261 с.м.т Кути (Косівський РЕМ)</t>
  </si>
  <si>
    <t>Технічне переоснащення ПЛ-0,4 кВ від КТП-275 с.Тюдів (Косівський РЕМ)</t>
  </si>
  <si>
    <t>Технічне переоснащення ПЛ-0,4 кВ від КТП-570 с.Рожнів (Косівський РЕМ)</t>
  </si>
  <si>
    <t>Технічне переоснащення ПЛ-0,4 кВ від КТП-579 с.Кобаки (Косівський РЕМ)</t>
  </si>
  <si>
    <t>Технічне переоснащення ПЛ-0,4 кВ від КТП-592 с. Смодне (Косівський РЕМ)</t>
  </si>
  <si>
    <t>Технічне переоснащення ПЛ-0,4 кВ від КТП-66  с.Яворів (Косівський РЕМ)</t>
  </si>
  <si>
    <t>Технічне переоснащення ПЛ-0,4 кВ від КТП-87  с.Яворів (Косівський РЕМ)</t>
  </si>
  <si>
    <t>Технічне переоснащення ПЛ-0,4 кВ від КТП-160 с. Братківці (Лисецький РЕМ)</t>
  </si>
  <si>
    <t>Технічне переоснащення ПЛ-0,4 кВ від КТП-38 с. Братківці (Лисецький РЕМ)</t>
  </si>
  <si>
    <t>Технічне переоснащення ПЛ-0,4 кВ від КТП-39 с. Братківці (Лисецький РЕМ)</t>
  </si>
  <si>
    <t>Технічне переоснащення ПЛ-0,4 кВ від КТП-40 с. Братківці (Лисецький РЕМ)</t>
  </si>
  <si>
    <t>Технічне переоснащення ПЛ-0,4 кВ від ЗТП-237 с. Воскресінці (Рогатинський РЕМ)</t>
  </si>
  <si>
    <t>Технічне переоснащення ПЛ-0,4 кВ від КТП-18 с. Залужжя (Рогатинський РЕМ)</t>
  </si>
  <si>
    <t>Технічне переоснащення ПЛ-0,4 кВ від КТП-20 с. Залужжя (Рогатинський РЕМ)</t>
  </si>
  <si>
    <t>Технічне переоснащення ПЛ-0,4 кВ від КТП-415 с. Залужжя (Рогатинський РЕМ)</t>
  </si>
  <si>
    <t>Технічне переоснащення ПЛ-0,4 кВ від КТП-450 с. Козара (Рогатинський РЕМ)</t>
  </si>
  <si>
    <t>Технічне переоснащення ПЛ-0,4 кВ від КТП-11 с. Горішнє Залуччя (Снятинський РЕМ)</t>
  </si>
  <si>
    <t>Технічне переоснащення ПЛ-0,4 кВ від КТП-12 с. Горішнє Залуччя (Снятинський РЕМ)</t>
  </si>
  <si>
    <t>Технічне переоснащення ПЛ-0,4 кВ від КТП-175 с. Борщів (Снятинський РЕМ)</t>
  </si>
  <si>
    <t>Технічне переоснащення ПЛ-0,4 кВ від КТП-182 с. Балинці (Снятинський РЕМ)</t>
  </si>
  <si>
    <t>Технічне переоснащення ПЛ-0,4 кВ від КТП-206 с. Борщів (Снятинський РЕМ)</t>
  </si>
  <si>
    <t>Технічне переоснащення ПЛ-0,4 кВ від КТП-268 с. Трофанівка (Снятинський РЕМ)</t>
  </si>
  <si>
    <t>Технічне переоснащення ПЛ-0,4 кВ від КТП-302 с. Долішнє Залуччя (Снятинський РЕМ)</t>
  </si>
  <si>
    <t>Технічне переоснащення ПЛ-0,4 кВ від Л-1 КТП-164 с. Долина (Тлумацький РЕМ)</t>
  </si>
  <si>
    <t>Електрофікація комплексної забудови м.Калуш, вул.Добривлянська (Калуський РЕМ)</t>
  </si>
  <si>
    <t>Електрофікація комплексної забудови м.Калуш, вул.Львівська (Калуський РЕМ)</t>
  </si>
  <si>
    <t>1.5.1.2</t>
  </si>
  <si>
    <t>Проектування ПЛ-6-10 кВ</t>
  </si>
  <si>
    <t>1.5.1.2.1</t>
  </si>
  <si>
    <t>Технічне переоснащення ПЛ-10 кВ ПС Яворів-ТП 501 пр.Снідавка (Косівський РЕМ)</t>
  </si>
  <si>
    <t>1.5.1.2.2</t>
  </si>
  <si>
    <t>Технічне переоснащення ПЛ-10 кВ ПС Косів-КР 427 пр.Соколівка (Косівський РЕМ)</t>
  </si>
  <si>
    <t>1.5.1.2.3</t>
  </si>
  <si>
    <t>Технічне переоснащення ПЛ-10 кВ ПС Ямна-ЗТП 8 пр.Рівня (Яремчанський РЕМ)</t>
  </si>
  <si>
    <t>Технічне переоснащення ПЛ-10 кВ ПС Ворохта-ЗТП 211 пр.ТП-211 (Яремчанський РЕМ)</t>
  </si>
  <si>
    <t>Технічне переоснащення ПЛ-6 кВ ТП-538-ТП-539, ПС-110 Височанка РП-2 ( №1,№2) (Калуський РЕМ)</t>
  </si>
  <si>
    <t>1.5.1.3</t>
  </si>
  <si>
    <t>Проектування КЛ-0,4 кВ</t>
  </si>
  <si>
    <t>1.5.1.3.1</t>
  </si>
  <si>
    <t>Технічне переоснащення КЛ-0,4 кВ ТП-94 м.Івано-Франківськ, вул.Галицька, 28а; вул.В.Ветеранів.3а,4,6а,10а</t>
  </si>
  <si>
    <t>Технічне переоснащення КЛ-0,4 кВ ТП-381 м.Івано-Франківськ, вул.Коновальця, 136б, 136в</t>
  </si>
  <si>
    <t>1.5.1.4</t>
  </si>
  <si>
    <t>Проектування КЛ-6-10 кВ</t>
  </si>
  <si>
    <t>1.6.2.4.1</t>
  </si>
  <si>
    <t>Технічне переоснащення КЛ-10 кВ пр.ТП-377-ТП-288 на ГКТП-230 м.Івано-Франківськ</t>
  </si>
  <si>
    <t>1.6.2.4.2</t>
  </si>
  <si>
    <t>Технічне переоснащення КЛ-10 кВ пр.ТП-15  м.Яремче</t>
  </si>
  <si>
    <t>Проектування реконструкції ПС 110 кВ Перегінськ (ВРП-110 кВ)</t>
  </si>
  <si>
    <t>Проектування реконструкції ПС 110 кВ Ворохта</t>
  </si>
  <si>
    <t>Проектування реконструкції ПС 35 кВ ЦНДЛ</t>
  </si>
  <si>
    <t>1.5.2</t>
  </si>
  <si>
    <t>Схеми перспективного розвитку, техніко-економічні обгрунтування</t>
  </si>
  <si>
    <t>1.5.2.1</t>
  </si>
  <si>
    <t>Розробка схем перспективного розвитку мереж Коломийського МРЕМ</t>
  </si>
  <si>
    <t>Усього по розділу 1:</t>
  </si>
  <si>
    <t>2.</t>
  </si>
  <si>
    <t>Заходи зі зниження нетехнічних витрат електричної енергії</t>
  </si>
  <si>
    <t>2.1</t>
  </si>
  <si>
    <t>Побудова АСКОЕ на ПС 110/35 кВ та модернізація вимірювальних комплексів</t>
  </si>
  <si>
    <t>2.1.1</t>
  </si>
  <si>
    <t>2.1.2</t>
  </si>
  <si>
    <t>2.1.3</t>
  </si>
  <si>
    <t>Трифазні електронні прилади обліку електричної енергії  прямого включення з вбудованим GSM - модемом</t>
  </si>
  <si>
    <t>Модернізація вимірювальних комплексів (Вимірювальні трансформатори струму типу ТПЛУ-10 (ТОЛУ-10 ) кл. точн. 0,5S)</t>
  </si>
  <si>
    <t>Впровадження обліку споживання електричної енергії населенням (АСКОЕ)</t>
  </si>
  <si>
    <t xml:space="preserve">Прилади передачі даних з функцією PLC передачі даних </t>
  </si>
  <si>
    <t>Щит монтажний ЩМП</t>
  </si>
  <si>
    <t>Трансформатори струму ТШ-0,66 кл. точн. 0,5S (коеф. 200…2000/5)</t>
  </si>
  <si>
    <t>Усього по розділу 2</t>
  </si>
  <si>
    <t xml:space="preserve">3 </t>
  </si>
  <si>
    <t>Впровадження та розвиток АСДТК</t>
  </si>
  <si>
    <t>3.1</t>
  </si>
  <si>
    <t>Придбання та впровадження засобів диспетчерсько-технологічного керування замість морально і фізично зношених та для розширення наявних, у т.ч.:</t>
  </si>
  <si>
    <t>3.1.1</t>
  </si>
  <si>
    <t>Система керування й отримання даних</t>
  </si>
  <si>
    <t>3.1.1.1</t>
  </si>
  <si>
    <t>ПЗ "сервер системи SINDIS RV SCADA для ЦДС та філій</t>
  </si>
  <si>
    <t>3.1.1.2</t>
  </si>
  <si>
    <t>ПЗ "Робоче місце диспетчера системи (клієнт) SYNDIS RV "</t>
  </si>
  <si>
    <t>3.1.1.3</t>
  </si>
  <si>
    <t>Сервер доступу MOXA 5650 NPort 5650-8-S-SC (CBL-RJ45M9-150 
RJ45 8-pin в DB9 Male кабель, 150 cm)</t>
  </si>
  <si>
    <t>3.1.1.4</t>
  </si>
  <si>
    <t xml:space="preserve">Міжмережевий екран Cisco ASA-5506-SECBUN-K9 </t>
  </si>
  <si>
    <t>3.1.1.5</t>
  </si>
  <si>
    <t xml:space="preserve">Сервера ТМ для SCADA системи </t>
  </si>
  <si>
    <t>3.1.1.6</t>
  </si>
  <si>
    <t>Монітор   27" для АРМ</t>
  </si>
  <si>
    <t>3.1.2</t>
  </si>
  <si>
    <t xml:space="preserve">Телемеханізація  ПС  </t>
  </si>
  <si>
    <t>3.1.2.1</t>
  </si>
  <si>
    <t xml:space="preserve">Розробка проектної документації по телемеханізації ПС </t>
  </si>
  <si>
    <t>Усього по розділу 3:</t>
  </si>
  <si>
    <t>4</t>
  </si>
  <si>
    <t>Впровадження та розвиток інформаційних технологій</t>
  </si>
  <si>
    <t>4.1</t>
  </si>
  <si>
    <t>Закупівля нових та модернізація наявних апаратних засобів інформатизації, у т.ч.:</t>
  </si>
  <si>
    <t>4.1.1</t>
  </si>
  <si>
    <t>Закупівля нових робочих станцій з ОС Windows</t>
  </si>
  <si>
    <t>4.1.2</t>
  </si>
  <si>
    <t>4.1.3</t>
  </si>
  <si>
    <t>Закупівля лазерних принтерів</t>
  </si>
  <si>
    <t>4.1.4</t>
  </si>
  <si>
    <t xml:space="preserve">Закупівля лінійно-матричних  принтерів </t>
  </si>
  <si>
    <t>Закупівля блоків безперервного живлення (1400 VA)</t>
  </si>
  <si>
    <t>Закупівля блоків безперервного живлення (500 VA)</t>
  </si>
  <si>
    <t>4.2</t>
  </si>
  <si>
    <t>Закупівля системного програмного забезпечення, у т.ч.:</t>
  </si>
  <si>
    <t>4.3</t>
  </si>
  <si>
    <t>Закупівля та модернізація прикладного програмного забезпечення, у т.ч.:</t>
  </si>
  <si>
    <t xml:space="preserve">Придбання модулів та підсистем програмно-інформаційного комлексу </t>
  </si>
  <si>
    <t>4.3.2</t>
  </si>
  <si>
    <t>Придбання модулів та підсистем програмно-інформаційного комлексу АСТОР</t>
  </si>
  <si>
    <t>Усього по розділу 4:</t>
  </si>
  <si>
    <t>5</t>
  </si>
  <si>
    <t>Впровадження та розвиток систем зв'язку</t>
  </si>
  <si>
    <t>5.1</t>
  </si>
  <si>
    <t>Модернізація АТС філії</t>
  </si>
  <si>
    <t>Будівництво каналів передачі даних з ПС за технологією ВОЛЗ</t>
  </si>
  <si>
    <t>Усього по розділу 5:</t>
  </si>
  <si>
    <t xml:space="preserve">6 </t>
  </si>
  <si>
    <t>Модернізація та закупівля колісної техніки</t>
  </si>
  <si>
    <t>6.1</t>
  </si>
  <si>
    <t>Підйомник 28 м.на МАЗ /КрАЗ/ 6х6</t>
  </si>
  <si>
    <t>6.2</t>
  </si>
  <si>
    <t>Причіп 2 ПТС-4</t>
  </si>
  <si>
    <t>Усього по розділу 6:</t>
  </si>
  <si>
    <t>7</t>
  </si>
  <si>
    <t>7.1</t>
  </si>
  <si>
    <t>Будівництво цеху по ремонту обладнання</t>
  </si>
  <si>
    <t>Земляні роботи</t>
  </si>
  <si>
    <t>Улаштування бетонних фундаментів</t>
  </si>
  <si>
    <t>Стіни (1, 2, 3 поверхи)</t>
  </si>
  <si>
    <t>Укладання панелей перекриття. Сходові марші, площадки (1, 2, 3 поверхи)</t>
  </si>
  <si>
    <t>Маслопробійна Установка OLT 80A (з атестацією)</t>
  </si>
  <si>
    <t>Кулонометр C10SD</t>
  </si>
  <si>
    <t>Усього по розділу 7:</t>
  </si>
  <si>
    <t>Усього по програмі:</t>
  </si>
  <si>
    <t>Джерело фінансування</t>
  </si>
  <si>
    <t>Технічне переоснащення ділянки ПЛ-10 кВ пр."Чорні Ослави" від "ПС-110/10 Делятин" в прогонах опор №79-140-330 в с.Білі Ослави Надвірнянського району Івано-Франківської області</t>
  </si>
  <si>
    <t>Технічне переоснащення КЛ-10 кВ від ПС Загвіздя до РП-14 в м.Івано-Франківськ</t>
  </si>
  <si>
    <t>Технічне переоснащення КЛ-10 кВ пр.ТП-331-ТП-296 с.Опришівці (дачний масив) Івано-Франківської області</t>
  </si>
  <si>
    <t>Технічне переоснащення електромереж 0,4(10) кВ з використанням самоутримних ізольованих проводів в смт.Ворохта Яремчанської міської ради Івано-Франківської області</t>
  </si>
  <si>
    <t>Технічне переоснащення електричних мереж 0,4-10 кВ із застосуванням СІП в с.Устеріки Верховинського району Івано-Франківської області. Коригування</t>
  </si>
  <si>
    <t>Технічне переоснащення ПС 110 кВ "Яворів", с.Яворів, Косівського р-ну, Івано-Франківської області</t>
  </si>
  <si>
    <t>Технічне переоснащееня ПС 35 кВ "Шкірзавод" з заміною КРП-10 кВ в м.Івано-Франківськ</t>
  </si>
  <si>
    <t>Відсоток відхилення фактичної вартості одиниці продукції від планової, %</t>
  </si>
  <si>
    <t>Примітка*</t>
  </si>
  <si>
    <t>10=7-4</t>
  </si>
  <si>
    <t>11=8-5</t>
  </si>
  <si>
    <t>12=9-6</t>
  </si>
  <si>
    <t>13=10/4*100%</t>
  </si>
  <si>
    <t>Вартість одиниці продукції тис.грн.</t>
  </si>
  <si>
    <t>Усього</t>
  </si>
  <si>
    <t>Будівництво нових ЛЕП (КЛ, ПЛ), усього з них:</t>
  </si>
  <si>
    <t>Будівництво нових ЛЕП (КЛ, ПЛ) 110 кВ</t>
  </si>
  <si>
    <t>Будівництво нових ЛЕП (КЛ, ПЛ) 0,4-10 кВ</t>
  </si>
  <si>
    <t>Електрифікація комплексної забудови с.Чукалівка Івано-Франківської міської ради</t>
  </si>
  <si>
    <t>Реконструкція ЛЕП (КЛ, ПЛ) 110 кВ</t>
  </si>
  <si>
    <t>Технічне переоснащення ПЛ-110 кВ Отинія-Коломия</t>
  </si>
  <si>
    <t>Технічне переоснащення ПЛ-110 кВ Коломия-Загайпіль</t>
  </si>
  <si>
    <t>1.2.2</t>
  </si>
  <si>
    <t>Реконструкція ЛЕП (КЛ, ПЛ) 35 кВ</t>
  </si>
  <si>
    <t>1.2.3.1.3</t>
  </si>
  <si>
    <t>1.2.3</t>
  </si>
  <si>
    <t>Реконструкція ЛЕП (КЛ, ПЛ) 6-20 кВ</t>
  </si>
  <si>
    <t>1.2.3.1</t>
  </si>
  <si>
    <t>Технічне переоснащення ПЛ-10 кВ (підрядним способом)</t>
  </si>
  <si>
    <t>1.2.3.1.1</t>
  </si>
  <si>
    <t>1.2.3.1.2</t>
  </si>
  <si>
    <t>Технічне переоснащення ПЛ-10 кВ пр.Буркут (двоколова)</t>
  </si>
  <si>
    <t>Технічне переоснащення ПЛ-10 кВ "Войтул"</t>
  </si>
  <si>
    <t>Технічне переоснащення ПЛ-10 кВ "Кременці"</t>
  </si>
  <si>
    <t>Технічне переоснащення ПЛ-10 кВ "Вороненка"</t>
  </si>
  <si>
    <t>1.2.3.2</t>
  </si>
  <si>
    <t>Технічне переоснащення КЛ-10 кВ  (підрядним способом)</t>
  </si>
  <si>
    <t>1.2.3.2.1</t>
  </si>
  <si>
    <t>1.2.3.2.2</t>
  </si>
  <si>
    <t>1.2.3.2.3</t>
  </si>
  <si>
    <t>1.2.3.2.4</t>
  </si>
  <si>
    <t>Технічне переоснащення КЛ-10 кВ ЗТП-301 - ЗТП-484" пр. Косів</t>
  </si>
  <si>
    <t>1.2.3.2.5</t>
  </si>
  <si>
    <t>Технічне переоснащення КЛ-10 кВ між ЗТП-43 м. Яремче і опорою 49.</t>
  </si>
  <si>
    <t>1.2.3.2.6</t>
  </si>
  <si>
    <t>1.2.3.2.7</t>
  </si>
  <si>
    <t>Технічне переоснащення КЛ-10 кВ м. Городенка ТП 433-332</t>
  </si>
  <si>
    <t>1.2.3.2.8</t>
  </si>
  <si>
    <t>Технічне переоснащення КЛ-10 кВ ПС"Березівка"- ТП114 (двоколова) з рекострукцією ТП 114</t>
  </si>
  <si>
    <t>1.2.3.2.9</t>
  </si>
  <si>
    <t>Технічне переоснащення КЛ-10 кВ пр.ТП-137-ТП-331 с.Опришівці, вул.Василишини Івано-Франківської міської ради</t>
  </si>
  <si>
    <t>1.2.3.2.10</t>
  </si>
  <si>
    <t>Технічне переоснащення КЛ-10 кВ пр.ТП-191 смт.Богородчани Івано-Франківської області</t>
  </si>
  <si>
    <t>1.2.3.2.11</t>
  </si>
  <si>
    <t xml:space="preserve">Технічне переоснащення КЛ-6 кВ ТП-115, 3 в м. Коломия </t>
  </si>
  <si>
    <t xml:space="preserve">Технічне переоснащення КЛ-6 кВ від ПС-110/35/6 кВ "Коломия" РП-1 №2 в м. Коломия </t>
  </si>
  <si>
    <t>1.2.3.3</t>
  </si>
  <si>
    <t>Технічне переоснащення ПЛ-10 кВ (встановлення пункту комутаційного стовпового (реклоузер) ПКС-10)</t>
  </si>
  <si>
    <t>1.2.3.3.1</t>
  </si>
  <si>
    <t>1.2.3.3.2</t>
  </si>
  <si>
    <t xml:space="preserve">Встановлення реклоузера на ЛЕП-10кВ пр.Перегінськ-1 від ПС 35 кВ “Перегінськ” (Рожнятівський РЕМ) </t>
  </si>
  <si>
    <t>1.2.3.3.3</t>
  </si>
  <si>
    <t xml:space="preserve">Встановлення реклоузера на ЛЕП-10кВ пр.Буркут від ПС 110кВ “Ільці”(Верховина РЕМ) </t>
  </si>
  <si>
    <t>1.2.3.3.4</t>
  </si>
  <si>
    <t xml:space="preserve">Встановлення реклоузера на  ЛЕП-10кВ пр.Ясень від ПС 110кВ “Перегінськ” (Рожнятівський РЕМ) </t>
  </si>
  <si>
    <t>1.2.3.3.5</t>
  </si>
  <si>
    <t xml:space="preserve">Встановлення реклоузера на ЛЕП-10кВ пр.Яблуниця від ПС 35 кВ “Верховина”(Верховинський РЕМ) </t>
  </si>
  <si>
    <t>1.2.3.3.6</t>
  </si>
  <si>
    <t xml:space="preserve">Встановлення реклоузера на ЛЕП-10кВ пр.Ясенів від ПС 35 кВ “Верховина”(Верховинський РЕМ) </t>
  </si>
  <si>
    <t>1.2.3.3.7</t>
  </si>
  <si>
    <t xml:space="preserve">Встановлення реклоузера на ЛЕП-10кВ пр.Чорні Ослави від ПС 35 кВ “Делятин”(Яремчанський РЕМ) </t>
  </si>
  <si>
    <t>1.2.3.3.8</t>
  </si>
  <si>
    <t xml:space="preserve">Встановлення реклоузера на ЛЕП-10кВ пр.Магурки від ПС 110 кВ “Ворохта”(Яремчанський РЕМ) </t>
  </si>
  <si>
    <t>1.2.3.3.9</t>
  </si>
  <si>
    <t xml:space="preserve">Встановлення реклоузера на ЛЕП-10кВ пр.Микуличин від ПС 110 кВ “Ямна” (Яремчанський РЕМ) </t>
  </si>
  <si>
    <t>1.2.3.3.10</t>
  </si>
  <si>
    <t xml:space="preserve">Встановлення реклоузера на ЛЕП-10кВ пр.Березів від ПС 110 кВ “Яблунів” (Косівський РЕМ) </t>
  </si>
  <si>
    <t>1.2.3.3.11</t>
  </si>
  <si>
    <t xml:space="preserve">Встановлення реклоузера на ЛЕП-10кВ пр.Черганівка від ПС 110 кВ “Косів” (Косівський РЕМ) </t>
  </si>
  <si>
    <t>1.2.3.3.12</t>
  </si>
  <si>
    <t xml:space="preserve">Встановлення реклоузера на ЛЕП-10кВ пр.Соколівка від ПС 110 кВ “Косів” (Косівський РЕМ) </t>
  </si>
  <si>
    <t>1.2.3.3.13</t>
  </si>
  <si>
    <t xml:space="preserve">Встановлення реклоузера на ЛЕП-10кВ пр.Космач від ПС 35 кВ “Космач” (Косівський РЕМ) </t>
  </si>
  <si>
    <t>1.2.3.3.14</t>
  </si>
  <si>
    <t xml:space="preserve">Встановлення реклоузера на ЛЕП-10кВ пр.В. Рожен від ПС 35 кВ “Кути” (Косівський РЕМ) </t>
  </si>
  <si>
    <t>1.2.3.3.15</t>
  </si>
  <si>
    <t xml:space="preserve">Встановлення реклоузера на ЛЕП-10кВ пр.Красне від ПС 110кВ “Перегінськ” (Рожнятівський РЕМ) </t>
  </si>
  <si>
    <t>1.2.3.3.16</t>
  </si>
  <si>
    <t xml:space="preserve">Встановлення реклоузера на ЛЕП-10кВ пр.Погорілець від ПС 35кВ “Струтин" (Рожнятівський РЕМ) </t>
  </si>
  <si>
    <t>1.2.3.3.17</t>
  </si>
  <si>
    <t xml:space="preserve">Встановлення реклоузера на ЛЕП-10кВ пр.Волосів від ПС 35кВ “Цуцилів" (Надвірнянський РЕМ) </t>
  </si>
  <si>
    <t>1.2.3.3.18</t>
  </si>
  <si>
    <t xml:space="preserve">Встановлення реклоузера на ЛЕП-10кВ пр.Тисів від ПС 110кВ “Болехів" (Долинський РЕМ) </t>
  </si>
  <si>
    <t>1.2.3.3.19</t>
  </si>
  <si>
    <t xml:space="preserve">Встановлення реклоузера на ЛЕП-10кВ пр.Кальна від ПС 110кВ “Болехів" (Долинський РЕМ) </t>
  </si>
  <si>
    <t>1.2.3.3.20</t>
  </si>
  <si>
    <t xml:space="preserve">Встановлення реклоузера на ЛЕП-10кВ пр.Вишків від ПС 35кВ “Шандра" (Долинський РЕМ) </t>
  </si>
  <si>
    <t>1.2.3.3.21</t>
  </si>
  <si>
    <t xml:space="preserve">Встановлення реклоузера на ЛЕП-10кВ пр.Мізунь від ПС 35кВ “Вигода" (Долинський РЕМ) </t>
  </si>
  <si>
    <t>1.2.3.3.22</t>
  </si>
  <si>
    <t xml:space="preserve">Встановлення реклоузера на ЛЕП-10кВ пр.Росохач від ПС 35кВ “Гвіздець" (Городенківський РЕМ) </t>
  </si>
  <si>
    <t>1.2.3.3.23</t>
  </si>
  <si>
    <t xml:space="preserve">Встановлення реклоузера на ЛЕП-10кВ пр.Бабче від ПС 35кВ “Солотвино" (Богородчанський РЕМ) </t>
  </si>
  <si>
    <t>1.2.4</t>
  </si>
  <si>
    <t>1.2.4.1</t>
  </si>
  <si>
    <t>Технічне переоснащення ПЛ-0,4 кВ з використанням самоутримуючих ізольованих проводів (підрядним способом)</t>
  </si>
  <si>
    <t>1.2.4.1.1</t>
  </si>
  <si>
    <t>1.2.4.1.2</t>
  </si>
  <si>
    <t>1.2.4.1.5</t>
  </si>
  <si>
    <t>1.2.4.1.6</t>
  </si>
  <si>
    <t>Технічне переоснащення ПЛ-0,4 кВ від ТП-173, 610 с. Прокурава Косівського р-ну</t>
  </si>
  <si>
    <t>1.2.4.1.7</t>
  </si>
  <si>
    <t>Технічне переоснащення ПЛ-0,4 кВ від ТП- 343, 442 с. Прокурава Косівського р-ну</t>
  </si>
  <si>
    <t>1.2.4.1.8</t>
  </si>
  <si>
    <t>Технічне переоснащення ПЛ-0,4-10 кВ в с. Хороцево Верховинського р-ну</t>
  </si>
  <si>
    <t>1.2.4.1.10</t>
  </si>
  <si>
    <t>1.2.4.1.11</t>
  </si>
  <si>
    <t>1.2.4.2</t>
  </si>
  <si>
    <t>Технічне переоснащення КЛ-0,4 кВ</t>
  </si>
  <si>
    <t>1.2.4.2.1</t>
  </si>
  <si>
    <t>1.2.4.2.2</t>
  </si>
  <si>
    <t>1.2.4.2.3</t>
  </si>
  <si>
    <t>1.2.4.2.4</t>
  </si>
  <si>
    <t>1.2.4.2.5</t>
  </si>
  <si>
    <t>Технічне переоснащення КЛ-0,4 кВ м. Івано-Франківськ перинотальний центр вул. Чорновола, 47</t>
  </si>
  <si>
    <t>1.2.4.2.6</t>
  </si>
  <si>
    <t xml:space="preserve">Технічне переоснащення КЛ-0,4 кВ м. Івано-Франківськ  вул. Незалежності, 36,38 </t>
  </si>
  <si>
    <t>1.2.4.2.7</t>
  </si>
  <si>
    <t>Технічне переоснащення КЛ-0,4 кВ м. Івано-Франківськ Північний Бульвар, 28-Короля Данила,11</t>
  </si>
  <si>
    <t>1.2.4.2.8</t>
  </si>
  <si>
    <t>Технічне переоснащення КЛ-0,4 кВ м. Івано-Франківськ по вул. Галицькій 49,53</t>
  </si>
  <si>
    <t>1.2.4.2.9</t>
  </si>
  <si>
    <t xml:space="preserve">Технічне переоснащення КЛ-0,4 кВ ТП-434 м.Івано-Франківськ, вул.Львівська, 7а </t>
  </si>
  <si>
    <t>1.2.4.2.10</t>
  </si>
  <si>
    <t>Технічне переоснащення КЛ-0,4 кВ м. Івано-Франківськ вул. Галицькій, 1,3,5, вул. Бельведерська 2,4,6,8</t>
  </si>
  <si>
    <t>1.2.4.2.11</t>
  </si>
  <si>
    <t>Технічне переоснащення КЛ-0,4 кВ м. Івано-Франківськ вул.Мазепи 2,2/2,вул. Бельведерська 1,3,5,7,9,11,13</t>
  </si>
  <si>
    <t>Будівництво нових ПС 110 кВ</t>
  </si>
  <si>
    <t>1.3.2</t>
  </si>
  <si>
    <t>Будівництво нових ПС, РП та ТП 6-20 кВ</t>
  </si>
  <si>
    <t>1.3.2.1</t>
  </si>
  <si>
    <t>1.3.2.1.1</t>
  </si>
  <si>
    <t>1.3.2.1.2</t>
  </si>
  <si>
    <t>1.3.2.1.3</t>
  </si>
  <si>
    <t>1.3.2.1.4</t>
  </si>
  <si>
    <t>1.3.2.1.5</t>
  </si>
  <si>
    <t>1.3.2.1.6</t>
  </si>
  <si>
    <t>1.3.2.1.7</t>
  </si>
  <si>
    <t>1.3.2.1.8</t>
  </si>
  <si>
    <t>1.3.2.1.9</t>
  </si>
  <si>
    <t>1.3.2.1.10</t>
  </si>
  <si>
    <t>1.3.2.1.11</t>
  </si>
  <si>
    <t>1.3.2.1.12</t>
  </si>
  <si>
    <t>1.3.2.1.13</t>
  </si>
  <si>
    <t>1.3.2.1.14</t>
  </si>
  <si>
    <t>1.3.2.1.15</t>
  </si>
  <si>
    <t>Розвантажувальна ТП 10/0,4 кВ (100 кВА) для розвантаження ТП-167 в с. Липівка Тисменицького району Івано-Франківської міськ.ради ПЛ-10 кВ (0,058 км),  ПЛ-0,4 кВ (0,054 км) для підключення побудованого ТП10/0,4 кВ</t>
  </si>
  <si>
    <t>1.3.2.1.16</t>
  </si>
  <si>
    <t>1.3.2.1.17</t>
  </si>
  <si>
    <t>1.3.2.1.18</t>
  </si>
  <si>
    <t>1.3.2.1.19</t>
  </si>
  <si>
    <t>1.3.2.1.20</t>
  </si>
  <si>
    <t>1.3.2.1.21</t>
  </si>
  <si>
    <t>1.3.2.1.22</t>
  </si>
  <si>
    <t>1.3.2.1.23</t>
  </si>
  <si>
    <t>1.3.2.1.24</t>
  </si>
  <si>
    <t>1.3.2.1.25</t>
  </si>
  <si>
    <t>1.3.2.1.26</t>
  </si>
  <si>
    <t>1.3.2.1.27</t>
  </si>
  <si>
    <t>1.3.2.1.28</t>
  </si>
  <si>
    <t>1.3.2.1.29</t>
  </si>
  <si>
    <t>1.3.2.1.30</t>
  </si>
  <si>
    <t>1.3.2.1.31</t>
  </si>
  <si>
    <t xml:space="preserve">Розвантажувальна ТП 10/0,4 кВ (100 кВА) для розвантаження ТП-136 та ТП-155 в с.Кривопілля Верховинського району та ПЛ-10 кВ (2,41 км), ПЛ-0,4 кВ (1,062 км) для підключення побудованого ТП 10/0,4 кВ </t>
  </si>
  <si>
    <t>1.3.2.1.32</t>
  </si>
  <si>
    <t>1.3.2.1.33</t>
  </si>
  <si>
    <t xml:space="preserve">Розвантажувальна ТП 10/0,4 кВ (100 кВА) для розвантаження ТП-199 в с .С. Березів Косівського району та ПЛ-10 кВ (1 км), ПЛ-0,4 кВ 0,25 км) для підключення побудованого ТП 10/0,4 кВ </t>
  </si>
  <si>
    <t>1.3.2.1.34</t>
  </si>
  <si>
    <t xml:space="preserve">Розвантажувальна ТП 10/0,4 кВ (100 кВА) для розвантаження ТП-268 в м. Калуш Калуського району та ПЛ-10 кВ (0,53 км), ПЛ-0,4 кВ (0,165 км) для підключення побудованого ТП 10/0,4 кВ </t>
  </si>
  <si>
    <t>1.3.2.1.35</t>
  </si>
  <si>
    <t>Розвантажувальна ТП 10/0,4 кВ (100 кВА) для розвантаження ТП-216 в с. Спаса Коломийської міської ради та ПЛ-10 кВ (0,537 км), ПЛ-0,4 кВ (0,263 км) для підключення побудованого ТП 10/0,4 кВ  </t>
  </si>
  <si>
    <t>1.3.2.1.36</t>
  </si>
  <si>
    <t>Розвантажувальна ТП 10/0,4 кВ (100 кВА) для розвантаження ТП-283 в с. Молотків Надвірнянського району та ПЛ-10 кВ (0,06 км), ПЛ-0,4 кВ (0,074 км) для підключення побудованого ТП 10/0,4 кВ  </t>
  </si>
  <si>
    <t>1.3.2.1.37</t>
  </si>
  <si>
    <t>Розвантажувальна ТП 10/0,4 кВ (100 кВА) для розвантаження ТП-202 в с. Струтин Рожнятівського району та ПЛ-10 кВ (1,5 км), ПЛ-0,4 кВ (0,163 км) для підключення побудованого ТП 10/0,4 кВ  </t>
  </si>
  <si>
    <t>Реконструкція ПС, РП та ТП 110 кВ</t>
  </si>
  <si>
    <t>Реконструкція ПС 110 кВ Косів</t>
  </si>
  <si>
    <t>Модернізація ПС 110 кВ  з заміною МВ-110 кВ (ВДКЗ-110 кВ) на ЕГВ-110 кВ</t>
  </si>
  <si>
    <t>Технічне переоснащення ПС 110 кВ Отинія з заміною СМВ-110 кВ на ЕГВ та модернізацією пристроїв РЗА (1 шт)</t>
  </si>
  <si>
    <t>Технічне переоснащення ПС 110 кВ Яблунів з заміною СМВ-110 кВ на ЕГВ та модернізацією пристроїв РЗА  (1 шт)</t>
  </si>
  <si>
    <t>Технічне переоснащення ПС 110 кВ Крихівці з заміною СМВ-110 кВ на ЕГВ та модернізацією пристроїв РЗА  (1 шт)</t>
  </si>
  <si>
    <t>Технічне переоснащення ПС 110 кВ Галич з заміною СМВ-110 кВ на ЕГВ та модернізацією пристроїв РЗА  (1 шт)</t>
  </si>
  <si>
    <t>Технічне переоснащення ПС 110 кВ Загвіздя з заміною СМВ-110 кВ на ЕГВ та модернізацією пристроїв РЗА (1 шт)</t>
  </si>
  <si>
    <t>Модернізація ПС 35-110 кВ  з заміною МВ-35 кВ на ВВ-35 кВ</t>
  </si>
  <si>
    <t>Технічне переоснащення ПС 35 кВ Верховина з заміною вимикачів 35 кВ та модернізацією пристроїв РЗА</t>
  </si>
  <si>
    <t>Технічне переоснащення ПС 35 кВ Птахофабрика з заміною вимикачів 35 кВ та модернізацією пристроїв РЗА</t>
  </si>
  <si>
    <t>Модернізація ПС 35-110 кВ  з заміною КРП-10 кВ</t>
  </si>
  <si>
    <t>Модернізація ПС 35-110 кВ  з заміною МВ-10 кВ на ВВ-10 кВ</t>
  </si>
  <si>
    <t>1.5.1.4.7</t>
  </si>
  <si>
    <t>1.5.1.4.8</t>
  </si>
  <si>
    <t>1.5.1.4.9</t>
  </si>
  <si>
    <t>1.5.1.4.2</t>
  </si>
  <si>
    <t>Технічне переоснащення ПС 35 кВ Лисець з заміною вимикачів 10 кВ (5 шт)</t>
  </si>
  <si>
    <t>1.5.1.4.3</t>
  </si>
  <si>
    <t>Технічне переоснащення ПС 35 кВ Виноград з заміною вимикачів 10 кВ (5 шт)</t>
  </si>
  <si>
    <t>1.5.1.4.4</t>
  </si>
  <si>
    <t>Технічне переоснащення ПС 35 кВ Стриганці з заміною вимикачів 10 кВ (3 шт)</t>
  </si>
  <si>
    <t>1.5.1.4.5</t>
  </si>
  <si>
    <t>Технічне переоснащення ПС 35 кВ Побережжя з заміною вимикачів 10 кВ (7 шт)</t>
  </si>
  <si>
    <t>1.5.1.4.6</t>
  </si>
  <si>
    <t>Технічне переоснащення ПС 35 кВ Підпечари з заміною вимикачів 10 кВ (8 шт)</t>
  </si>
  <si>
    <t>Модернізація ТП із заміною силових трансформаторів 6-10/0,4 кВ (госп. спосіб)</t>
  </si>
  <si>
    <t>1.5.2.2</t>
  </si>
  <si>
    <t>1.5.2.2.1</t>
  </si>
  <si>
    <t>1.5.2.2.2</t>
  </si>
  <si>
    <t>1.5.2.2.3</t>
  </si>
  <si>
    <t>1.5.2.3</t>
  </si>
  <si>
    <t>1.5.2.3.1</t>
  </si>
  <si>
    <t>1.5.2.3.2</t>
  </si>
  <si>
    <t>1.5.2.3.3</t>
  </si>
  <si>
    <t>1.5.2.3.4</t>
  </si>
  <si>
    <t>1.5.2.3.5</t>
  </si>
  <si>
    <t>Модернізація РП-0,4 кВ із заміною панелей 0,4 кВ на РШНН ЗТП-13 м. Коломия</t>
  </si>
  <si>
    <t>1.5.2.3.6</t>
  </si>
  <si>
    <t>Модернізація РП-0,4 кВ із заміною панелей 0,4 кВ на РШНН ЗТП-421 м. Надвірна</t>
  </si>
  <si>
    <t>1.5.2.4</t>
  </si>
  <si>
    <t>Модернізація ЗТП з заміною вимикачів 10 кВ та пристроїв релейного захисту</t>
  </si>
  <si>
    <t>1.5.2.4.1</t>
  </si>
  <si>
    <t xml:space="preserve">Технічне переоснащення ЗТП-1004 м.Івано-Франківськ з заміною вимикачів 10 кВ та пристроїів РЗ (12шт) </t>
  </si>
  <si>
    <t>1.5.2.4.2</t>
  </si>
  <si>
    <t xml:space="preserve">Технічне переоснащення ЗТП-1006 м.Івано-Франківськ з заміною вимикачів 10 кВ та пристроїів РЗ (9шт) </t>
  </si>
  <si>
    <t>1.5.2.4.3</t>
  </si>
  <si>
    <t xml:space="preserve">Технічне переоснащення ЗТП-1019 м.Івано-Франківськ з заміною вимикачів 10 кВ та пристроїів РЗ (11шт) </t>
  </si>
  <si>
    <t>1.5.3</t>
  </si>
  <si>
    <t>1.5.4</t>
  </si>
  <si>
    <t>1.5.4.1</t>
  </si>
  <si>
    <t>ПС 35/10 кВ Тлумач</t>
  </si>
  <si>
    <t>1.5.4.2</t>
  </si>
  <si>
    <t>ПС 110/35/10 кВ Тлумач</t>
  </si>
  <si>
    <t>1.5.4.3</t>
  </si>
  <si>
    <t>ПС 35/10 Дитятин</t>
  </si>
  <si>
    <t>1.5.4.4</t>
  </si>
  <si>
    <t>ПС 110/10 Бурштин</t>
  </si>
  <si>
    <t>1.5.4.5</t>
  </si>
  <si>
    <t>ПС 35/10 Більшівці</t>
  </si>
  <si>
    <t>1.5.4.6</t>
  </si>
  <si>
    <t>ПС 35/10 Рудка</t>
  </si>
  <si>
    <t>1.5.4.7</t>
  </si>
  <si>
    <t>ПС 110/10 Галич</t>
  </si>
  <si>
    <t>1.5.4.8</t>
  </si>
  <si>
    <t>ПС 35/10 Мехпреси</t>
  </si>
  <si>
    <t>1.5.4.9</t>
  </si>
  <si>
    <t>ПС 35/10 Дубівців</t>
  </si>
  <si>
    <t>1.5.4.10</t>
  </si>
  <si>
    <t>ПС 35/10 Хутрова фабрика</t>
  </si>
  <si>
    <t>1.5.4.11</t>
  </si>
  <si>
    <t>ПС ПС 35/10 "ТП ГЕС"</t>
  </si>
  <si>
    <t>1.5.4.12</t>
  </si>
  <si>
    <t>ПС 35/10 "Шкірзавод"</t>
  </si>
  <si>
    <t>1.5.4.13</t>
  </si>
  <si>
    <t>ПС 35/10кВ Виноград</t>
  </si>
  <si>
    <t>1.5.4.14</t>
  </si>
  <si>
    <t>ПС 35/10кВ Гвіздець</t>
  </si>
  <si>
    <t>1.5.4.15</t>
  </si>
  <si>
    <t>ПС 110/10кВ Загайпіль</t>
  </si>
  <si>
    <t>1.5.4.16</t>
  </si>
  <si>
    <t>ПС 35/10кВ Коршів</t>
  </si>
  <si>
    <t>1.5.4.17</t>
  </si>
  <si>
    <t>ПС 110/35/10кВ Отинія</t>
  </si>
  <si>
    <t>1.5.4.18</t>
  </si>
  <si>
    <t>ПС 35/10кВ П'ядики</t>
  </si>
  <si>
    <t>1.5.4.19</t>
  </si>
  <si>
    <t>ПС 110/10кВ Семаківці</t>
  </si>
  <si>
    <t>1.5.4.20</t>
  </si>
  <si>
    <t>ПС 35/10кВ Товмачик</t>
  </si>
  <si>
    <t>1.5.4.21</t>
  </si>
  <si>
    <t>ПС 35/10кВ Лісна Слобідка</t>
  </si>
  <si>
    <t>1.5.4.22</t>
  </si>
  <si>
    <t>ТП 266 Яремча</t>
  </si>
  <si>
    <t>1.5.4.23</t>
  </si>
  <si>
    <t>ЗТП 264 Яремча</t>
  </si>
  <si>
    <t>1.6</t>
  </si>
  <si>
    <t>1.6.2</t>
  </si>
  <si>
    <t>1.6.2.1</t>
  </si>
  <si>
    <t>1.6.2.1.1</t>
  </si>
  <si>
    <t>1.6.2.1.2</t>
  </si>
  <si>
    <t>1.6.2.1.3</t>
  </si>
  <si>
    <t>1.6.2.1.4</t>
  </si>
  <si>
    <t>1.6.2.1.5</t>
  </si>
  <si>
    <t>1.6.2.1.6</t>
  </si>
  <si>
    <t>1.6.2.1.7</t>
  </si>
  <si>
    <t>1.6.2.1.8</t>
  </si>
  <si>
    <t>1.6.2.1.9</t>
  </si>
  <si>
    <t>1.6.2.1.10</t>
  </si>
  <si>
    <t>1.6.2.1.11</t>
  </si>
  <si>
    <t>1.6.2.1.12</t>
  </si>
  <si>
    <t>1.6.2.1.13</t>
  </si>
  <si>
    <t>1.6.2.1.14</t>
  </si>
  <si>
    <t>1.6.2.1.15</t>
  </si>
  <si>
    <t>1.6.2.1.16</t>
  </si>
  <si>
    <t>1.6.2.1.17</t>
  </si>
  <si>
    <t>1.6.2.1.18</t>
  </si>
  <si>
    <t>1.6.2.1.19</t>
  </si>
  <si>
    <t>1.6.2.1.20</t>
  </si>
  <si>
    <t>1.6.2.1.21</t>
  </si>
  <si>
    <t>1.6.2.1.22</t>
  </si>
  <si>
    <t>1.6.2.1.23</t>
  </si>
  <si>
    <t>1.6.2.1.24</t>
  </si>
  <si>
    <t>1.6.2.1.25</t>
  </si>
  <si>
    <t>1.6.2.1.26</t>
  </si>
  <si>
    <t>1.6.2.1.27</t>
  </si>
  <si>
    <t>1.6.2.1.28</t>
  </si>
  <si>
    <t>1.6.2.1.29</t>
  </si>
  <si>
    <t>1.6.2.1.30</t>
  </si>
  <si>
    <t>1.6.2.1.31</t>
  </si>
  <si>
    <t>1.6.2.1.32</t>
  </si>
  <si>
    <t>1.6.2.1.33</t>
  </si>
  <si>
    <t>1.6.2.1.34</t>
  </si>
  <si>
    <t>1.6.2.1.35</t>
  </si>
  <si>
    <t>1.6.2.1.36</t>
  </si>
  <si>
    <t>1.6.2.1.37</t>
  </si>
  <si>
    <t>1.6.2.1.38</t>
  </si>
  <si>
    <t>1.6.2.1.39</t>
  </si>
  <si>
    <t>1.6.2.1.40</t>
  </si>
  <si>
    <t>1.6.2.1.41</t>
  </si>
  <si>
    <t>1.6.2.1.42</t>
  </si>
  <si>
    <t>1.6.2.1.43</t>
  </si>
  <si>
    <t>1.6.2.1.44</t>
  </si>
  <si>
    <t>1.6.2.1.45</t>
  </si>
  <si>
    <t>1.6.2.1.46</t>
  </si>
  <si>
    <t>1.6.2.1.47</t>
  </si>
  <si>
    <t>1.6.2.1.48</t>
  </si>
  <si>
    <t>1.6.2.1.49</t>
  </si>
  <si>
    <t>1.6.2.1.50</t>
  </si>
  <si>
    <t>1.6.2.1.51</t>
  </si>
  <si>
    <t>1.6.2.1.52</t>
  </si>
  <si>
    <t>1.6.2.1.53</t>
  </si>
  <si>
    <t>1.6.2.1.54</t>
  </si>
  <si>
    <t>1.6.2.1.55</t>
  </si>
  <si>
    <t>1.6.2.2</t>
  </si>
  <si>
    <t>1.6.2.2.1</t>
  </si>
  <si>
    <t>Технічне переоснащення ПЛ-10 кВ ПС Пороги - КР-77 (Богородчанський РЕМ)</t>
  </si>
  <si>
    <t>1.6.2.2.2</t>
  </si>
  <si>
    <t>Технічне переоснащення ПЛ-10 кВ ПС Устеріки - КР - 222 пр. Рівня (Верховинський РЕМ)</t>
  </si>
  <si>
    <t>1.6.2.2.3</t>
  </si>
  <si>
    <t>Технічне переоснащення ПЛ-10 кВ ПС Устеріки - КР - 212 пр. Устеріки (Верховинський РЕМ)</t>
  </si>
  <si>
    <t>1.6.2.2.4</t>
  </si>
  <si>
    <t>Технічне переоснащення ПЛ-10 кВ ПС Ільці - Волова (Верховинський РЕМ)</t>
  </si>
  <si>
    <t>1.6.2.2.5</t>
  </si>
  <si>
    <t>Технічне переоснащення ПЛ-10 кВ ПС Верховина - КР - 232 пр. МБО (Верховинський РЕМ)</t>
  </si>
  <si>
    <t>1.6.2.2.6</t>
  </si>
  <si>
    <t>Технічне переоснащення ПЛ-10кВ ПС Шандра -КТП-519 пр. Шандра (Долинський  РЕМ)</t>
  </si>
  <si>
    <t>1.6.2.2.7</t>
  </si>
  <si>
    <t>Технічне переоснащення ПЛ-10 кВ ПС Яворів-КР-615 пр.Плоске (Косівський РЕМ)</t>
  </si>
  <si>
    <t>1.6.2.2.8</t>
  </si>
  <si>
    <t>Технічне переоснащення ПЛ-10 кВ ПС Рожнів-ЗТП-376 пр.Кривоброди (Косівський РЕМ)</t>
  </si>
  <si>
    <t>1.6.2.2.9</t>
  </si>
  <si>
    <t>Технічне переоснащення ПЛ-10 кВ КТПП-242-ТП-497 пр.В.Рожен (Косівський РЕМ)</t>
  </si>
  <si>
    <t>1.6.2.2.10</t>
  </si>
  <si>
    <t>Технічне переоснащення ПЛ-10 кВ ЗТП-399-ТП-281 пр.В.Рожен (Косівський РЕМ)</t>
  </si>
  <si>
    <t>1.6.2.2.11</t>
  </si>
  <si>
    <t>Технічне переоснащення ПЛ-10 кВ ЗТП-425-ТП-58 пр.Річка (Косівський РЕМ)</t>
  </si>
  <si>
    <t>1.6.2.2.12</t>
  </si>
  <si>
    <t>Технічне переоснащення ПЛ-10 кВ ЗТП-386 - КТП-358 (Рожнятівський РЕМ)</t>
  </si>
  <si>
    <t>1.6.2.2.13</t>
  </si>
  <si>
    <t>Технічне переоснащення ПЛ-10 кВ ПС 35/10 Перегінськ - ЗТП-213 (Рожнятівський РЕМ)</t>
  </si>
  <si>
    <t>1.6.2.2.14</t>
  </si>
  <si>
    <t>Технічне переоснащення ПЛ-10 кВ ПС Снятин - ЗТП-506 пр. Осланка (Снятинський РЕМ)</t>
  </si>
  <si>
    <t>1.6.2.2.15</t>
  </si>
  <si>
    <t>Технічне переоснащення ПЛ-10 кВ ЗТП-17-ЗТП-20 пр.ТП-4 (Легенда) (Яремчанський РЕМ)</t>
  </si>
  <si>
    <t>1.6.2.2.16</t>
  </si>
  <si>
    <t>Технічне переоснащення ПЛ-10 кВ ЗТП-17-ЗТП-170 пр.ТП-4 (Ліщина) (Яремчанський РЕМ)</t>
  </si>
  <si>
    <t>1.6.2.2.17</t>
  </si>
  <si>
    <t>1.6.2.2.18</t>
  </si>
  <si>
    <t>1.6.2.2.19</t>
  </si>
  <si>
    <t>1.6.2.2.20</t>
  </si>
  <si>
    <t>1.6.2.2.21</t>
  </si>
  <si>
    <t>1.6.2.3</t>
  </si>
  <si>
    <t>1.6.2.3.1</t>
  </si>
  <si>
    <t>Технічне переоснащення КЛ-0,4 кВ  Л-3 від ТП-22 м.Долина (Долинський РЕМ)</t>
  </si>
  <si>
    <t>1.6.2.3.2</t>
  </si>
  <si>
    <t>Технічне переоснащення КЛ-0,4 кВ Л-12 від ТП-17 м.Долина (Долинський РЕМ)</t>
  </si>
  <si>
    <t>1.6.2.3.3</t>
  </si>
  <si>
    <t>Технічне переоснащення КЛ-0,4 кВ від ЖБ Лвівська 7а до Коновальця 90 (Івано-Франківський РЕМ)</t>
  </si>
  <si>
    <t>1.6.2.3.4</t>
  </si>
  <si>
    <t>Технічне переоснащення КЛ-0,4 кВ від ЖБ Бобикевича 8 до Берегова 25 (Івано-Франківський РЕМ)</t>
  </si>
  <si>
    <t>1.6.2.3.5</t>
  </si>
  <si>
    <t>Технічне переоснащення КЛ-0,4 кВ від ТП-36 до Матейки 29, 33 (Івано-Франківський РЕМ)</t>
  </si>
  <si>
    <t>1.6.2.3.6</t>
  </si>
  <si>
    <t>Технічне переоснащення КЛ-0,4 кВ Від ЖБ Матейки 33 до Матейки 29 (Івано-Франківський РЕМ)</t>
  </si>
  <si>
    <t>1.6.2.3.7</t>
  </si>
  <si>
    <t>Технічне переоснащення КЛ-0,4 кВ від ТП-199 до Коновальця 136, 132а, 136а, 136б, 136в, 136г (Івано-Франківський РЕМ)</t>
  </si>
  <si>
    <t>1.6.2.3.8</t>
  </si>
  <si>
    <t>Технічне переоснащення КЛ-0,4 кВ від ТП-284 до Миколайчука 15, 17 в (Івано-Франківський РЕМ)</t>
  </si>
  <si>
    <t>1.6.2.3.9</t>
  </si>
  <si>
    <t>Технічне переоснащення КЛ-0,4 кВ від ТП-171 до Галицька 26 (Івано-Франківський РЕМ)</t>
  </si>
  <si>
    <t>1.6.2.3.10</t>
  </si>
  <si>
    <t>Технічне переоснащення  КЛ-0,4 кВ від ЖБ Галицька 26 до Галицька 24 (Івано-Франківський РЕМ)</t>
  </si>
  <si>
    <t>1.6.2.3.11</t>
  </si>
  <si>
    <t>Технічне переоснащення  КЛ-0,4 кВ від ЖБ Війскових Ветеранів 4 до Війскових Ветеранів 3а (Івано-Франківський РЕМ)</t>
  </si>
  <si>
    <t>1.6.2.3.12</t>
  </si>
  <si>
    <t>Технічне переоснащення КЛ-0,4 кВ від ТП-122 К.Данила 1,3,5,7,2,4,6 (Івано-Франківський РЕМ)</t>
  </si>
  <si>
    <t>1.6.2.3.13</t>
  </si>
  <si>
    <t>Технічне переоснащення КЛ-0,4 кВ від ТП-187 до Франка 3,5,7, Вагилевича 6,8,8а,10 (Івано-Франківський РЕМ)</t>
  </si>
  <si>
    <t>1.6.2.3.14</t>
  </si>
  <si>
    <t>Технічне переоснащення КЛ-0,4 кВ від ТП-59  до Чорновола 2,4,6,13,5,7,9 (Івано-Франківський РЕМ)</t>
  </si>
  <si>
    <t>1.6.2.3.15</t>
  </si>
  <si>
    <t>Технічне переоснащення КЛ-0,4 кВ від ТП-420 до Чорновола 7 (Калуський РЕМ)</t>
  </si>
  <si>
    <t>1.6.2.3.16</t>
  </si>
  <si>
    <t>Технічне переоснащення КЛ-0,4 кВ від ТП-524 до Л.Українки 1 (Калуський РЕМ)</t>
  </si>
  <si>
    <t>1.6.2.3.17</t>
  </si>
  <si>
    <t>Технічне переоснащення КЛ-0,4 кВ від ТП-510 до Б.Хмельницького 1 (Калуський РЕМ)</t>
  </si>
  <si>
    <t>1.6.2.3.18</t>
  </si>
  <si>
    <t>Технічне переоснащення КЛ-0,4 кВ  ЖБ  Б.Хмельницького 1 до  Хіміків 2 (Калуський РЕМ)</t>
  </si>
  <si>
    <t>1.6.2.3.19</t>
  </si>
  <si>
    <t>Технічне переоснащення КЛ-0,4 кВ від ТП-515 до Б.Хмельницького 56 (Калуський РЕМ)</t>
  </si>
  <si>
    <t>1.6.2.3.20</t>
  </si>
  <si>
    <t>Технічне переоснащення КЛ-0,4 кВ від ТП-519 до Стуса 10 (Калуський РЕМ)</t>
  </si>
  <si>
    <t>1.6.2.3.21</t>
  </si>
  <si>
    <t>Технічне переоснащення КЛ-0,4 кВ від ТП-516 до Литвина 6 (Калуський РЕМ)</t>
  </si>
  <si>
    <t>1.6.2.3.22</t>
  </si>
  <si>
    <t>Технічне переоснащення КЛ-0,4 кВ від ЖБ Рубчака 2 до Рубчака 15 (Калуський РЕМ)</t>
  </si>
  <si>
    <t>1.6.2.3.23</t>
  </si>
  <si>
    <t>Технічне переоснащення КЛ-0,4 кВ від ЖБ Хіміків 4 до Хіміків 6 (Калуський РЕМ)</t>
  </si>
  <si>
    <t>1.6.2.3.24</t>
  </si>
  <si>
    <t>Технічне переоснащення КЛ-0,4 кВ від Литвина 2 до Литвина 4 (Калуський РЕМ)</t>
  </si>
  <si>
    <t>1.6.2.3.25</t>
  </si>
  <si>
    <t>Технічне переоснащення КЛ-0,4 кВ від ТП-46 до Бандери 13, 15, 17 (Коломийський МРЕМ)</t>
  </si>
  <si>
    <t>1.6.2.3.26</t>
  </si>
  <si>
    <t>Технічне переоснащення КЛ-0,4 кВ від ТП-35 до Бандери 38-40 (Коломийський МРЕМ)</t>
  </si>
  <si>
    <t>1.6.2.3.27</t>
  </si>
  <si>
    <t>Технічне переоснащення КЛ-0,4 кВ від ТП-3 до ЩР №93, ЩР №33 (Коломийський МРЕМ)</t>
  </si>
  <si>
    <t>1.6.2.3.28</t>
  </si>
  <si>
    <t>Технічне переоснащення КЛ-0,4 кВ від ТП-62 до ЩР №68, ЩР №27, ЩР-63 (Коломийський МРЕМ)</t>
  </si>
  <si>
    <t>1.6.2.3.29</t>
  </si>
  <si>
    <t>1.6.2.3.30</t>
  </si>
  <si>
    <t>1.6.2.4</t>
  </si>
  <si>
    <t>Технічне переоснащення  КЛ-10 кВ  від ПС 110 кВ БПФ "ТП-309-ТП-310" (Долинський РЕМ)</t>
  </si>
  <si>
    <t>Технічне переоснащення  КЛ-10 кВ  від ПС 110 кВ БПФ "ТП-309-ТП-311" (Долинський РЕМ)</t>
  </si>
  <si>
    <t>1.6.2.4.3</t>
  </si>
  <si>
    <t>Технічне переоснащення  КЛ-10 кВ від ТП-231 до пр.Раків (Долинський РЕМ)</t>
  </si>
  <si>
    <t>1.6.2.4.4</t>
  </si>
  <si>
    <t>Технічне переоснащення КЛ-10 кВ РП-19-пс Ринь (Івано-Франківський РЕМ)</t>
  </si>
  <si>
    <t>1.6.2.4.5</t>
  </si>
  <si>
    <t>Технічне переоснащення КЛ-10 кВ ТП-187-ТП-99 (Івано-Франківський РЕМ)</t>
  </si>
  <si>
    <t>1.6.2.4.6</t>
  </si>
  <si>
    <t>ІП-2018 (164,623 млн)</t>
  </si>
  <si>
    <t>Технічне переоснащення КЛ-0,4 кВ від ТП 21 та ТП 22 вул. Грушевського Долинський р-н</t>
  </si>
  <si>
    <t>Технічне переоснащення КЛ-0,4 кВ від ТП 17 вул. Грушевського, вул. Довбуша Долинський р-н</t>
  </si>
  <si>
    <r>
      <t>Розвантажувальна ТП 10/0,4 кВ (100 кВА) для р</t>
    </r>
    <r>
      <rPr>
        <sz val="11"/>
        <rFont val="Times New Roman"/>
        <family val="1"/>
        <charset val="204"/>
      </rPr>
      <t xml:space="preserve">озвантаження ТП-235 в с.Залуччя Снятинського району та ПЛ-10 кВ (0,419 км), ПЛ-0,4 кВ (0,481км) для підключення побудованого ТП 10/0,4 кВ </t>
    </r>
  </si>
  <si>
    <r>
      <t>Розвантажувальна ТП 10/0,4 кВ (100 кВА) для розвантаження ТП-72  в с. Ілльці Верховинського району та ПЛ-10 кВ (0,263 км), ПЛ-0,4 кВ (0,045</t>
    </r>
    <r>
      <rPr>
        <sz val="11"/>
        <rFont val="Times New Roman"/>
        <family val="1"/>
        <charset val="204"/>
      </rPr>
      <t xml:space="preserve"> км) для підключення побудованого ТП 10/0,4 кВ </t>
    </r>
  </si>
  <si>
    <t xml:space="preserve">1-ф багатотарифний лічильник з модулем дистанційного зчитування (типу -СМАРТ) </t>
  </si>
  <si>
    <t xml:space="preserve">3-ф багатотарифний лічильник з модулем дистанційного зчитування (типу -СМАРТ) </t>
  </si>
  <si>
    <t>2.1.4.2.1</t>
  </si>
  <si>
    <t>2.1.3.5.1</t>
  </si>
  <si>
    <t>2.1.3.8</t>
  </si>
  <si>
    <t>Трифазні лічильники з функцією GSM передачі даних</t>
  </si>
  <si>
    <t>2.1.3.9</t>
  </si>
  <si>
    <t>2.1.3.10</t>
  </si>
  <si>
    <t>5. Загальний опис робіт</t>
  </si>
  <si>
    <t>Цільові програми</t>
  </si>
  <si>
    <t>тис.грн. 
(без ПДВ)</t>
  </si>
  <si>
    <t>%</t>
  </si>
  <si>
    <t>Будівництво, модернізація та реконструкція електричних мереж та обладнання</t>
  </si>
  <si>
    <t>Впровадження та розвиток автоматизованих систем диспетчерсько-технологічного керування (АСДТК)</t>
  </si>
  <si>
    <t>Впровадження та розвиток
систем зв'язку</t>
  </si>
  <si>
    <t>Модернізація та закупівля
колісної техніки</t>
  </si>
  <si>
    <t>Заступник Голови Правління                                                                                   Костюк В. В.</t>
  </si>
  <si>
    <t>Програма, схвалена НКРЕКП</t>
  </si>
  <si>
    <t>Пропозиція компанії</t>
  </si>
  <si>
    <t>Усього, тис.грн без ПДВ</t>
  </si>
  <si>
    <t xml:space="preserve">К-сть </t>
  </si>
  <si>
    <t>Різниця між пропозиціями компанії та програмою, схваленою НКРЕКП</t>
  </si>
  <si>
    <t xml:space="preserve">Зміни до інвестиційної програми АТ "Прикарпаттяобленерго" на 2018 рік </t>
  </si>
  <si>
    <t>1.2.3.1.4</t>
  </si>
  <si>
    <t>1.2.3.1.5</t>
  </si>
  <si>
    <t>1.6.3.1.1</t>
  </si>
  <si>
    <t>Технічне переоснащення ПЛ-0,4 кВ від ТП 252 с. Ростоки Косівського р-ну</t>
  </si>
  <si>
    <t>Технічне переоснащення ПЛ-0,4 кВ від ТП-374 в с. Космач Косівського р-ну</t>
  </si>
  <si>
    <t>Технічне переоснащення ПЛ-0,4 кВ від ТП-198 в с. Космач Косівського р-ну</t>
  </si>
  <si>
    <t>Технічне переоснащення ПЛ-0,4 кВ від ТП-604  в с. Космач Косівського р-ну</t>
  </si>
  <si>
    <t xml:space="preserve">Технічне переоснащення ПЛ-0,4 кВ від ТП-97 с. Глушків Городенківського району </t>
  </si>
  <si>
    <t>Технічне переоснащення ПЛ-0,4 кВ в с.Брустури Косівського р-ну</t>
  </si>
  <si>
    <t>1.2.4.1.3</t>
  </si>
  <si>
    <t>1.2.4.1.4</t>
  </si>
  <si>
    <t>1.2.4.1.9</t>
  </si>
  <si>
    <t xml:space="preserve">Трифазні багатофункціональні прилади обліку електроенергії (з графіком навантаження)  кл.т. 0,5S (Uном = 58÷415В)   </t>
  </si>
  <si>
    <t>Трифазні багатофункціональні прилади обліку електроенергії  (з графіком навантаження) з вбудованим GSM - модемом (100В)</t>
  </si>
  <si>
    <t>Вартість робіт по встановленню Трифазних  лічильників з функцією PLC передачі даних та включення/відключ  (прямого включення) підрядним методом</t>
  </si>
  <si>
    <t xml:space="preserve">Модуль зв'язку з РЕМ/віддаленимДЦ , по протоколу  DNP3.0 </t>
  </si>
  <si>
    <t>Шафа серверна з обладнанням  телемеханіки</t>
  </si>
  <si>
    <t>ІП-2018 (570,474 млн)</t>
  </si>
  <si>
    <t>Розвантажувальна ТП 10/0,4 кВ (160 кВА) для розвантаження ТП-53  с. Драгомирчани в Тисменецького району , ПЛ-0,4 кВ (0,1 км) для підключення побудованого ТП 10/0,4 кВ</t>
  </si>
  <si>
    <t>1.6.2.21</t>
  </si>
  <si>
    <t>1.5.1.4.1</t>
  </si>
  <si>
    <t>1.5.3.1</t>
  </si>
  <si>
    <t>1.5.3.2</t>
  </si>
  <si>
    <t>1.5.3.3</t>
  </si>
  <si>
    <t>1.5.3.4</t>
  </si>
  <si>
    <t>1.5.3.5</t>
  </si>
  <si>
    <t>Еколого-созологічне дослідження варіантів будівництва лінії 110кВ на ПС 110кВ Поляниця та коригуванння проекту будівництва ПЛ-110 кВ до ПС 110кВ Паляниця</t>
  </si>
  <si>
    <t>1.2.2.1</t>
  </si>
  <si>
    <t>1.1.1.1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</si>
</sst>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г_р_н_._-;\-* #,##0.00\ _г_р_н_._-;_-* &quot;-&quot;??\ _г_р_н_._-;_-@_-"/>
    <numFmt numFmtId="165" formatCode="0.0000"/>
    <numFmt numFmtId="166" formatCode="0.000"/>
    <numFmt numFmtId="167" formatCode="0.00000"/>
    <numFmt numFmtId="168" formatCode="_(* #,##0_);_(* \(#,##0\);_(* &quot;-&quot;_);_(@_)"/>
    <numFmt numFmtId="169" formatCode="_(* #,##0.00_);_(* \(#,##0.00\);_(* &quot;-&quot;??_);_(@_)"/>
    <numFmt numFmtId="170" formatCode="0.0"/>
    <numFmt numFmtId="171" formatCode="#,##0.000000"/>
  </numFmts>
  <fonts count="7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PragmaticaCTT"/>
      <charset val="204"/>
    </font>
    <font>
      <sz val="10"/>
      <name val="Helv"/>
      <charset val="204"/>
    </font>
    <font>
      <sz val="10"/>
      <name val="Times New Roman"/>
      <family val="1"/>
      <charset val="204"/>
    </font>
    <font>
      <sz val="10"/>
      <name val="Arial Cyr"/>
    </font>
    <font>
      <sz val="12"/>
      <color indexed="8"/>
      <name val="Calibri"/>
      <family val="2"/>
      <charset val="204"/>
    </font>
    <font>
      <sz val="10"/>
      <color indexed="16"/>
      <name val="Times New Roman"/>
      <family val="1"/>
      <charset val="204"/>
    </font>
    <font>
      <sz val="10"/>
      <color indexed="18"/>
      <name val="Times New Roman"/>
      <family val="1"/>
      <charset val="204"/>
    </font>
    <font>
      <sz val="10"/>
      <color indexed="58"/>
      <name val="Times New Roman"/>
      <family val="1"/>
      <charset val="204"/>
    </font>
    <font>
      <b/>
      <sz val="10"/>
      <color indexed="1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2"/>
      <color indexed="9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u/>
      <sz val="10"/>
      <color indexed="12"/>
      <name val="Arial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</font>
    <font>
      <b/>
      <sz val="12"/>
      <color indexed="52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20"/>
      <name val="Calibri"/>
      <family val="2"/>
      <charset val="204"/>
    </font>
    <font>
      <b/>
      <sz val="12"/>
      <color indexed="63"/>
      <name val="Calibri"/>
      <family val="2"/>
      <charset val="204"/>
    </font>
    <font>
      <sz val="12"/>
      <color indexed="60"/>
      <name val="Calibri"/>
      <family val="2"/>
      <charset val="204"/>
    </font>
    <font>
      <i/>
      <sz val="12"/>
      <color indexed="23"/>
      <name val="Calibri"/>
      <family val="2"/>
      <charset val="204"/>
    </font>
    <font>
      <sz val="10"/>
      <name val="NTCourierVK"/>
    </font>
    <font>
      <b/>
      <sz val="10"/>
      <name val="Times New Roman"/>
      <family val="1"/>
      <charset val="204"/>
    </font>
    <font>
      <b/>
      <sz val="10"/>
      <color indexed="16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</font>
    <font>
      <i/>
      <sz val="11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theme="4" tint="-0.249977111117893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color indexed="18"/>
      <name val="Times New Roman"/>
      <family val="1"/>
      <charset val="204"/>
    </font>
    <font>
      <i/>
      <sz val="9"/>
      <color indexed="18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9"/>
      <color theme="4" tint="-0.249977111117893"/>
      <name val="Times New Roman"/>
      <family val="1"/>
      <charset val="204"/>
    </font>
    <font>
      <b/>
      <i/>
      <sz val="9"/>
      <color indexed="10"/>
      <name val="Times New Roman"/>
      <family val="1"/>
      <charset val="204"/>
    </font>
    <font>
      <sz val="8"/>
      <name val="Times New Roman"/>
      <family val="1"/>
      <charset val="204"/>
    </font>
    <font>
      <i/>
      <sz val="9"/>
      <color rgb="FF0070C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sz val="8"/>
      <color rgb="FF0070C0"/>
      <name val="Times New Roman"/>
      <family val="1"/>
      <charset val="204"/>
    </font>
    <font>
      <sz val="8"/>
      <color theme="4" tint="-0.249977111117893"/>
      <name val="Times New Roman"/>
      <family val="1"/>
      <charset val="204"/>
    </font>
    <font>
      <i/>
      <sz val="8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94">
    <xf numFmtId="0" fontId="0" fillId="0" borderId="0"/>
    <xf numFmtId="0" fontId="5" fillId="0" borderId="0"/>
    <xf numFmtId="0" fontId="4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8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8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8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8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17" borderId="0" applyNumberFormat="0" applyBorder="0" applyAlignment="0" applyProtection="0"/>
    <xf numFmtId="0" fontId="27" fillId="10" borderId="0" applyNumberFormat="0" applyBorder="0" applyAlignment="0" applyProtection="0"/>
    <xf numFmtId="0" fontId="27" fillId="12" borderId="0" applyNumberFormat="0" applyBorder="0" applyAlignment="0" applyProtection="0"/>
    <xf numFmtId="0" fontId="27" fillId="18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8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8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8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8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8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8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16" borderId="0" applyNumberFormat="0" applyBorder="0" applyAlignment="0" applyProtection="0"/>
    <xf numFmtId="0" fontId="27" fillId="18" borderId="0" applyNumberFormat="0" applyBorder="0" applyAlignment="0" applyProtection="0"/>
    <xf numFmtId="0" fontId="27" fillId="15" borderId="0" applyNumberFormat="0" applyBorder="0" applyAlignment="0" applyProtection="0"/>
    <xf numFmtId="0" fontId="27" fillId="20" borderId="0" applyNumberFormat="0" applyBorder="0" applyAlignment="0" applyProtection="0"/>
    <xf numFmtId="0" fontId="19" fillId="4" borderId="1" applyNumberFormat="0" applyAlignment="0" applyProtection="0"/>
    <xf numFmtId="0" fontId="20" fillId="11" borderId="3" applyNumberFormat="0" applyAlignment="0" applyProtection="0"/>
    <xf numFmtId="0" fontId="16" fillId="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protection locked="0"/>
    </xf>
    <xf numFmtId="0" fontId="2" fillId="0" borderId="0"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4" applyNumberFormat="0" applyFill="0" applyAlignment="0" applyProtection="0"/>
    <xf numFmtId="0" fontId="23" fillId="21" borderId="2" applyNumberFormat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31" fillId="0" borderId="0" applyNumberFormat="0" applyFill="0" applyBorder="0" applyAlignment="0" applyProtection="0"/>
    <xf numFmtId="0" fontId="18" fillId="13" borderId="0" applyNumberFormat="0" applyBorder="0" applyAlignment="0" applyProtection="0"/>
    <xf numFmtId="0" fontId="2" fillId="0" borderId="0"/>
    <xf numFmtId="0" fontId="21" fillId="11" borderId="1" applyNumberFormat="0" applyAlignment="0" applyProtection="0"/>
    <xf numFmtId="0" fontId="5" fillId="0" borderId="0"/>
    <xf numFmtId="0" fontId="26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8" fillId="7" borderId="8" applyNumberFormat="0" applyFont="0" applyAlignment="0" applyProtection="0"/>
    <xf numFmtId="0" fontId="17" fillId="5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8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8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8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8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8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8" fillId="20" borderId="0" applyNumberFormat="0" applyBorder="0" applyAlignment="0" applyProtection="0"/>
    <xf numFmtId="0" fontId="27" fillId="20" borderId="0" applyNumberFormat="0" applyBorder="0" applyAlignment="0" applyProtection="0"/>
    <xf numFmtId="0" fontId="19" fillId="4" borderId="1" applyNumberFormat="0" applyAlignment="0" applyProtection="0"/>
    <xf numFmtId="0" fontId="19" fillId="4" borderId="1" applyNumberFormat="0" applyAlignment="0" applyProtection="0"/>
    <xf numFmtId="0" fontId="19" fillId="4" borderId="1" applyNumberFormat="0" applyAlignment="0" applyProtection="0"/>
    <xf numFmtId="0" fontId="19" fillId="4" borderId="1" applyNumberFormat="0" applyAlignment="0" applyProtection="0"/>
    <xf numFmtId="0" fontId="19" fillId="4" borderId="1" applyNumberFormat="0" applyAlignment="0" applyProtection="0"/>
    <xf numFmtId="0" fontId="19" fillId="4" borderId="1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0" fillId="11" borderId="3" applyNumberFormat="0" applyAlignment="0" applyProtection="0"/>
    <xf numFmtId="0" fontId="20" fillId="11" borderId="3" applyNumberFormat="0" applyAlignment="0" applyProtection="0"/>
    <xf numFmtId="0" fontId="20" fillId="11" borderId="3" applyNumberFormat="0" applyAlignment="0" applyProtection="0"/>
    <xf numFmtId="0" fontId="21" fillId="11" borderId="1" applyNumberFormat="0" applyAlignment="0" applyProtection="0"/>
    <xf numFmtId="0" fontId="21" fillId="11" borderId="1" applyNumberFormat="0" applyAlignment="0" applyProtection="0"/>
    <xf numFmtId="0" fontId="21" fillId="11" borderId="1" applyNumberFormat="0" applyAlignment="0" applyProtection="0"/>
    <xf numFmtId="0" fontId="16" fillId="6" borderId="0" applyNumberFormat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2" fillId="0" borderId="4" applyNumberFormat="0" applyFill="0" applyAlignment="0" applyProtection="0"/>
    <xf numFmtId="0" fontId="1" fillId="0" borderId="0"/>
    <xf numFmtId="0" fontId="14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4" fillId="0" borderId="0"/>
    <xf numFmtId="0" fontId="6" fillId="0" borderId="0"/>
    <xf numFmtId="0" fontId="1" fillId="0" borderId="0"/>
    <xf numFmtId="0" fontId="35" fillId="0" borderId="0"/>
    <xf numFmtId="0" fontId="7" fillId="0" borderId="0">
      <alignment vertical="center"/>
    </xf>
    <xf numFmtId="0" fontId="1" fillId="0" borderId="0"/>
    <xf numFmtId="0" fontId="1" fillId="0" borderId="0"/>
    <xf numFmtId="0" fontId="8" fillId="0" borderId="0"/>
    <xf numFmtId="0" fontId="22" fillId="0" borderId="4" applyNumberFormat="0" applyFill="0" applyAlignment="0" applyProtection="0"/>
    <xf numFmtId="0" fontId="22" fillId="0" borderId="4" applyNumberFormat="0" applyFill="0" applyAlignment="0" applyProtection="0"/>
    <xf numFmtId="0" fontId="22" fillId="0" borderId="4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3" fillId="21" borderId="2" applyNumberFormat="0" applyAlignment="0" applyProtection="0"/>
    <xf numFmtId="0" fontId="23" fillId="21" borderId="2" applyNumberFormat="0" applyAlignment="0" applyProtection="0"/>
    <xf numFmtId="0" fontId="23" fillId="21" borderId="2" applyNumberFormat="0" applyAlignment="0" applyProtection="0"/>
    <xf numFmtId="0" fontId="23" fillId="21" borderId="2" applyNumberFormat="0" applyAlignment="0" applyProtection="0"/>
    <xf numFmtId="0" fontId="23" fillId="21" borderId="2" applyNumberFormat="0" applyAlignment="0" applyProtection="0"/>
    <xf numFmtId="0" fontId="23" fillId="21" borderId="2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21" fillId="11" borderId="1" applyNumberFormat="0" applyAlignment="0" applyProtection="0"/>
    <xf numFmtId="0" fontId="21" fillId="11" borderId="1" applyNumberFormat="0" applyAlignment="0" applyProtection="0"/>
    <xf numFmtId="0" fontId="21" fillId="11" borderId="1" applyNumberFormat="0" applyAlignment="0" applyProtection="0"/>
    <xf numFmtId="0" fontId="36" fillId="11" borderId="1" applyNumberFormat="0" applyAlignment="0" applyProtection="0"/>
    <xf numFmtId="0" fontId="21" fillId="11" borderId="1" applyNumberFormat="0" applyAlignment="0" applyProtection="0"/>
    <xf numFmtId="0" fontId="15" fillId="0" borderId="0" applyNumberFormat="0" applyFont="0" applyFill="0" applyBorder="0" applyAlignment="0" applyProtection="0">
      <alignment vertical="top"/>
    </xf>
    <xf numFmtId="0" fontId="34" fillId="0" borderId="0"/>
    <xf numFmtId="0" fontId="15" fillId="0" borderId="0" applyNumberFormat="0" applyFont="0" applyFill="0" applyBorder="0" applyAlignment="0" applyProtection="0">
      <alignment vertical="top"/>
    </xf>
    <xf numFmtId="0" fontId="34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35" fillId="0" borderId="0"/>
    <xf numFmtId="0" fontId="4" fillId="0" borderId="0"/>
    <xf numFmtId="0" fontId="4" fillId="0" borderId="0"/>
    <xf numFmtId="0" fontId="4" fillId="0" borderId="0">
      <protection locked="0"/>
    </xf>
    <xf numFmtId="0" fontId="6" fillId="0" borderId="0"/>
    <xf numFmtId="0" fontId="6" fillId="0" borderId="0"/>
    <xf numFmtId="0" fontId="14" fillId="0" borderId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37" fillId="0" borderId="9" applyNumberFormat="0" applyFill="0" applyAlignment="0" applyProtection="0"/>
    <xf numFmtId="0" fontId="26" fillId="0" borderId="9" applyNumberFormat="0" applyFill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38" fillId="5" borderId="0" applyNumberFormat="0" applyBorder="0" applyAlignment="0" applyProtection="0"/>
    <xf numFmtId="0" fontId="17" fillId="5" borderId="0" applyNumberFormat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" fillId="7" borderId="8" applyNumberFormat="0" applyFont="0" applyAlignment="0" applyProtection="0"/>
    <xf numFmtId="0" fontId="2" fillId="7" borderId="8" applyNumberFormat="0" applyFont="0" applyAlignment="0" applyProtection="0"/>
    <xf numFmtId="0" fontId="2" fillId="7" borderId="8" applyNumberFormat="0" applyFont="0" applyAlignment="0" applyProtection="0"/>
    <xf numFmtId="0" fontId="15" fillId="7" borderId="8" applyNumberFormat="0" applyFont="0" applyAlignment="0" applyProtection="0"/>
    <xf numFmtId="0" fontId="15" fillId="7" borderId="8" applyNumberFormat="0" applyFont="0" applyAlignment="0" applyProtection="0"/>
    <xf numFmtId="0" fontId="15" fillId="7" borderId="8" applyNumberFormat="0" applyFont="0" applyAlignment="0" applyProtection="0"/>
    <xf numFmtId="0" fontId="2" fillId="7" borderId="8" applyNumberFormat="0" applyFont="0" applyAlignment="0" applyProtection="0"/>
    <xf numFmtId="0" fontId="34" fillId="7" borderId="8" applyNumberFormat="0" applyFont="0" applyAlignment="0" applyProtection="0"/>
    <xf numFmtId="9" fontId="34" fillId="0" borderId="0" applyFont="0" applyFill="0" applyBorder="0" applyAlignment="0" applyProtection="0"/>
    <xf numFmtId="0" fontId="20" fillId="11" borderId="3" applyNumberFormat="0" applyAlignment="0" applyProtection="0"/>
    <xf numFmtId="0" fontId="20" fillId="11" borderId="3" applyNumberFormat="0" applyAlignment="0" applyProtection="0"/>
    <xf numFmtId="0" fontId="20" fillId="11" borderId="3" applyNumberFormat="0" applyAlignment="0" applyProtection="0"/>
    <xf numFmtId="0" fontId="39" fillId="11" borderId="3" applyNumberFormat="0" applyAlignment="0" applyProtection="0"/>
    <xf numFmtId="0" fontId="20" fillId="11" borderId="3" applyNumberFormat="0" applyAlignment="0" applyProtection="0"/>
    <xf numFmtId="0" fontId="22" fillId="0" borderId="4" applyNumberFormat="0" applyFill="0" applyAlignment="0" applyProtection="0"/>
    <xf numFmtId="0" fontId="22" fillId="0" borderId="4" applyNumberFormat="0" applyFill="0" applyAlignment="0" applyProtection="0"/>
    <xf numFmtId="0" fontId="22" fillId="0" borderId="4" applyNumberFormat="0" applyFill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40" fillId="13" borderId="0" applyNumberFormat="0" applyBorder="0" applyAlignment="0" applyProtection="0"/>
    <xf numFmtId="0" fontId="18" fillId="13" borderId="0" applyNumberFormat="0" applyBorder="0" applyAlignment="0" applyProtection="0"/>
    <xf numFmtId="0" fontId="5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8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2" fillId="0" borderId="0"/>
    <xf numFmtId="0" fontId="2" fillId="0" borderId="0"/>
  </cellStyleXfs>
  <cellXfs count="521">
    <xf numFmtId="0" fontId="0" fillId="0" borderId="0" xfId="0"/>
    <xf numFmtId="0" fontId="6" fillId="24" borderId="0" xfId="185" applyFont="1" applyFill="1" applyAlignment="1">
      <alignment horizontal="center" vertical="center" wrapText="1"/>
    </xf>
    <xf numFmtId="0" fontId="6" fillId="0" borderId="0" xfId="185" applyFont="1" applyFill="1" applyAlignment="1">
      <alignment horizontal="center" vertical="center" wrapText="1"/>
    </xf>
    <xf numFmtId="0" fontId="9" fillId="24" borderId="0" xfId="185" applyFont="1" applyFill="1" applyAlignment="1">
      <alignment horizontal="center" vertical="center" wrapText="1"/>
    </xf>
    <xf numFmtId="0" fontId="9" fillId="25" borderId="0" xfId="185" applyFont="1" applyFill="1" applyAlignment="1">
      <alignment horizontal="center" vertical="center" wrapText="1"/>
    </xf>
    <xf numFmtId="0" fontId="10" fillId="26" borderId="0" xfId="185" applyFont="1" applyFill="1" applyAlignment="1">
      <alignment horizontal="center" vertical="center" wrapText="1"/>
    </xf>
    <xf numFmtId="0" fontId="10" fillId="0" borderId="0" xfId="185" applyFont="1" applyFill="1" applyAlignment="1">
      <alignment horizontal="center" vertical="center" wrapText="1"/>
    </xf>
    <xf numFmtId="0" fontId="10" fillId="27" borderId="0" xfId="185" applyFont="1" applyFill="1" applyAlignment="1">
      <alignment horizontal="center" vertical="center" wrapText="1"/>
    </xf>
    <xf numFmtId="0" fontId="11" fillId="0" borderId="0" xfId="185" applyFont="1" applyFill="1" applyAlignment="1">
      <alignment horizontal="center" vertical="center" wrapText="1"/>
    </xf>
    <xf numFmtId="0" fontId="11" fillId="27" borderId="0" xfId="185" applyFont="1" applyFill="1" applyAlignment="1">
      <alignment horizontal="center" vertical="center" wrapText="1"/>
    </xf>
    <xf numFmtId="0" fontId="12" fillId="0" borderId="0" xfId="185" applyFont="1" applyFill="1" applyAlignment="1">
      <alignment horizontal="center" vertical="center" wrapText="1"/>
    </xf>
    <xf numFmtId="0" fontId="6" fillId="25" borderId="0" xfId="185" applyFont="1" applyFill="1" applyAlignment="1">
      <alignment horizontal="center" vertical="center" wrapText="1"/>
    </xf>
    <xf numFmtId="0" fontId="13" fillId="0" borderId="0" xfId="185" applyFont="1" applyFill="1" applyAlignment="1">
      <alignment horizontal="center" vertical="center" wrapText="1"/>
    </xf>
    <xf numFmtId="0" fontId="6" fillId="26" borderId="0" xfId="185" applyFont="1" applyFill="1" applyAlignment="1">
      <alignment horizontal="center" vertical="center" wrapText="1"/>
    </xf>
    <xf numFmtId="0" fontId="10" fillId="24" borderId="0" xfId="185" applyFont="1" applyFill="1" applyAlignment="1">
      <alignment horizontal="center" vertical="center" wrapText="1"/>
    </xf>
    <xf numFmtId="0" fontId="11" fillId="24" borderId="0" xfId="185" applyFont="1" applyFill="1" applyAlignment="1">
      <alignment horizontal="center" vertical="center" wrapText="1"/>
    </xf>
    <xf numFmtId="0" fontId="12" fillId="24" borderId="0" xfId="185" applyFont="1" applyFill="1" applyAlignment="1">
      <alignment horizontal="center" vertical="center" wrapText="1"/>
    </xf>
    <xf numFmtId="0" fontId="6" fillId="24" borderId="0" xfId="185" applyFont="1" applyFill="1" applyBorder="1" applyAlignment="1">
      <alignment horizontal="center" vertical="center" wrapText="1"/>
    </xf>
    <xf numFmtId="0" fontId="6" fillId="28" borderId="0" xfId="185" applyFont="1" applyFill="1" applyAlignment="1">
      <alignment horizontal="center" vertical="center" wrapText="1"/>
    </xf>
    <xf numFmtId="0" fontId="43" fillId="0" borderId="10" xfId="185" applyFont="1" applyFill="1" applyBorder="1" applyAlignment="1">
      <alignment horizontal="center" vertical="center" wrapText="1"/>
    </xf>
    <xf numFmtId="0" fontId="6" fillId="0" borderId="0" xfId="185" applyFont="1" applyFill="1" applyBorder="1" applyAlignment="1">
      <alignment horizontal="center" vertical="center" wrapText="1"/>
    </xf>
    <xf numFmtId="0" fontId="6" fillId="0" borderId="10" xfId="185" applyFont="1" applyFill="1" applyBorder="1" applyAlignment="1">
      <alignment horizontal="center" vertical="top" wrapText="1"/>
    </xf>
    <xf numFmtId="0" fontId="6" fillId="24" borderId="10" xfId="185" applyFont="1" applyFill="1" applyBorder="1" applyAlignment="1">
      <alignment horizontal="center" vertical="center" wrapText="1"/>
    </xf>
    <xf numFmtId="49" fontId="44" fillId="25" borderId="10" xfId="185" applyNumberFormat="1" applyFont="1" applyFill="1" applyBorder="1" applyAlignment="1" applyProtection="1">
      <alignment vertical="center" wrapText="1"/>
    </xf>
    <xf numFmtId="165" fontId="44" fillId="25" borderId="10" xfId="185" applyNumberFormat="1" applyFont="1" applyFill="1" applyBorder="1" applyAlignment="1">
      <alignment vertical="center" wrapText="1"/>
    </xf>
    <xf numFmtId="2" fontId="44" fillId="25" borderId="10" xfId="185" applyNumberFormat="1" applyFont="1" applyFill="1" applyBorder="1" applyAlignment="1" applyProtection="1">
      <alignment vertical="center" wrapText="1"/>
    </xf>
    <xf numFmtId="0" fontId="45" fillId="0" borderId="0" xfId="185" applyFont="1" applyFill="1" applyAlignment="1">
      <alignment horizontal="center" vertical="center" wrapText="1"/>
    </xf>
    <xf numFmtId="49" fontId="12" fillId="26" borderId="10" xfId="185" applyNumberFormat="1" applyFont="1" applyFill="1" applyBorder="1" applyAlignment="1" applyProtection="1">
      <alignment vertical="center" wrapText="1"/>
    </xf>
    <xf numFmtId="2" fontId="10" fillId="26" borderId="10" xfId="185" applyNumberFormat="1" applyFont="1" applyFill="1" applyBorder="1" applyAlignment="1">
      <alignment vertical="center" wrapText="1"/>
    </xf>
    <xf numFmtId="49" fontId="12" fillId="27" borderId="10" xfId="185" applyNumberFormat="1" applyFont="1" applyFill="1" applyBorder="1" applyAlignment="1" applyProtection="1">
      <alignment vertical="center" wrapText="1"/>
    </xf>
    <xf numFmtId="165" fontId="12" fillId="27" borderId="10" xfId="183" applyNumberFormat="1" applyFont="1" applyFill="1" applyBorder="1" applyAlignment="1">
      <alignment vertical="center" wrapText="1"/>
    </xf>
    <xf numFmtId="165" fontId="12" fillId="27" borderId="10" xfId="185" applyNumberFormat="1" applyFont="1" applyFill="1" applyBorder="1" applyAlignment="1" applyProtection="1">
      <alignment vertical="center" wrapText="1"/>
    </xf>
    <xf numFmtId="2" fontId="12" fillId="27" borderId="10" xfId="185" applyNumberFormat="1" applyFont="1" applyFill="1" applyBorder="1" applyAlignment="1" applyProtection="1">
      <alignment vertical="center" wrapText="1"/>
    </xf>
    <xf numFmtId="49" fontId="6" fillId="0" borderId="10" xfId="185" applyNumberFormat="1" applyFont="1" applyFill="1" applyBorder="1" applyAlignment="1" applyProtection="1">
      <alignment vertical="center" wrapText="1"/>
    </xf>
    <xf numFmtId="165" fontId="6" fillId="0" borderId="10" xfId="183" applyNumberFormat="1" applyFont="1" applyFill="1" applyBorder="1" applyAlignment="1">
      <alignment vertical="center" wrapText="1"/>
    </xf>
    <xf numFmtId="165" fontId="6" fillId="0" borderId="10" xfId="185" applyNumberFormat="1" applyFont="1" applyFill="1" applyBorder="1" applyAlignment="1" applyProtection="1">
      <alignment vertical="center" wrapText="1"/>
    </xf>
    <xf numFmtId="2" fontId="6" fillId="0" borderId="10" xfId="185" applyNumberFormat="1" applyFont="1" applyFill="1" applyBorder="1" applyAlignment="1" applyProtection="1">
      <alignment vertical="center" wrapText="1"/>
    </xf>
    <xf numFmtId="0" fontId="6" fillId="0" borderId="10" xfId="374" applyFont="1" applyFill="1" applyBorder="1" applyAlignment="1">
      <alignment vertical="center" wrapText="1"/>
    </xf>
    <xf numFmtId="49" fontId="12" fillId="0" borderId="10" xfId="185" applyNumberFormat="1" applyFont="1" applyFill="1" applyBorder="1" applyAlignment="1" applyProtection="1">
      <alignment vertical="center" wrapText="1"/>
    </xf>
    <xf numFmtId="0" fontId="43" fillId="0" borderId="10" xfId="178" applyFont="1" applyFill="1" applyBorder="1" applyAlignment="1" applyProtection="1">
      <alignment vertical="center" wrapText="1"/>
    </xf>
    <xf numFmtId="49" fontId="6" fillId="0" borderId="10" xfId="186" applyNumberFormat="1" applyFont="1" applyFill="1" applyBorder="1" applyAlignment="1" applyProtection="1">
      <alignment vertical="center" wrapText="1"/>
    </xf>
    <xf numFmtId="0" fontId="6" fillId="0" borderId="10" xfId="337" applyFont="1" applyFill="1" applyBorder="1" applyAlignment="1">
      <alignment vertical="top" wrapText="1"/>
    </xf>
    <xf numFmtId="0" fontId="46" fillId="0" borderId="10" xfId="337" applyFont="1" applyFill="1" applyBorder="1" applyAlignment="1">
      <alignment vertical="center" wrapText="1"/>
    </xf>
    <xf numFmtId="0" fontId="6" fillId="0" borderId="10" xfId="374" applyFont="1" applyFill="1" applyBorder="1" applyAlignment="1">
      <alignment vertical="top" wrapText="1"/>
    </xf>
    <xf numFmtId="0" fontId="6" fillId="0" borderId="10" xfId="337" applyFont="1" applyFill="1" applyBorder="1" applyAlignment="1">
      <alignment vertical="center" wrapText="1"/>
    </xf>
    <xf numFmtId="0" fontId="6" fillId="0" borderId="10" xfId="178" applyFont="1" applyFill="1" applyBorder="1" applyAlignment="1" applyProtection="1">
      <alignment vertical="center" wrapText="1"/>
    </xf>
    <xf numFmtId="49" fontId="10" fillId="0" borderId="10" xfId="185" applyNumberFormat="1" applyFont="1" applyFill="1" applyBorder="1" applyAlignment="1" applyProtection="1">
      <alignment vertical="center" wrapText="1"/>
    </xf>
    <xf numFmtId="0" fontId="43" fillId="0" borderId="10" xfId="337" applyFont="1" applyFill="1" applyBorder="1" applyAlignment="1">
      <alignment vertical="center"/>
    </xf>
    <xf numFmtId="2" fontId="43" fillId="0" borderId="10" xfId="374" applyNumberFormat="1" applyFont="1" applyFill="1" applyBorder="1" applyAlignment="1">
      <alignment vertical="center" wrapText="1"/>
    </xf>
    <xf numFmtId="165" fontId="43" fillId="0" borderId="10" xfId="185" applyNumberFormat="1" applyFont="1" applyFill="1" applyBorder="1" applyAlignment="1">
      <alignment vertical="center" wrapText="1"/>
    </xf>
    <xf numFmtId="165" fontId="6" fillId="0" borderId="10" xfId="185" applyNumberFormat="1" applyFont="1" applyFill="1" applyBorder="1" applyAlignment="1">
      <alignment vertical="center"/>
    </xf>
    <xf numFmtId="165" fontId="6" fillId="0" borderId="10" xfId="333" applyNumberFormat="1" applyFont="1" applyFill="1" applyBorder="1" applyAlignment="1">
      <alignment vertical="center" wrapText="1"/>
    </xf>
    <xf numFmtId="0" fontId="46" fillId="0" borderId="10" xfId="337" applyFont="1" applyBorder="1" applyAlignment="1">
      <alignment vertical="center" wrapText="1"/>
    </xf>
    <xf numFmtId="165" fontId="12" fillId="27" borderId="10" xfId="185" applyNumberFormat="1" applyFont="1" applyFill="1" applyBorder="1" applyAlignment="1">
      <alignment vertical="center" wrapText="1"/>
    </xf>
    <xf numFmtId="165" fontId="6" fillId="0" borderId="10" xfId="185" applyNumberFormat="1" applyFont="1" applyFill="1" applyBorder="1" applyAlignment="1">
      <alignment vertical="center" wrapText="1"/>
    </xf>
    <xf numFmtId="49" fontId="6" fillId="0" borderId="10" xfId="186" applyNumberFormat="1" applyFont="1" applyFill="1" applyBorder="1" applyAlignment="1" applyProtection="1">
      <alignment vertical="center" wrapText="1"/>
      <protection locked="0"/>
    </xf>
    <xf numFmtId="0" fontId="46" fillId="0" borderId="10" xfId="337" applyFont="1" applyFill="1" applyBorder="1" applyAlignment="1">
      <alignment vertical="center"/>
    </xf>
    <xf numFmtId="49" fontId="43" fillId="0" borderId="10" xfId="185" applyNumberFormat="1" applyFont="1" applyFill="1" applyBorder="1" applyAlignment="1" applyProtection="1">
      <alignment vertical="center" wrapText="1"/>
    </xf>
    <xf numFmtId="0" fontId="43" fillId="0" borderId="0" xfId="185" applyFont="1" applyFill="1" applyAlignment="1">
      <alignment horizontal="center" vertical="center" wrapText="1"/>
    </xf>
    <xf numFmtId="165" fontId="6" fillId="0" borderId="10" xfId="185" applyNumberFormat="1" applyFont="1" applyFill="1" applyBorder="1" applyAlignment="1">
      <alignment vertical="top" wrapText="1"/>
    </xf>
    <xf numFmtId="165" fontId="6" fillId="0" borderId="10" xfId="180" applyNumberFormat="1" applyFont="1" applyFill="1" applyBorder="1" applyAlignment="1">
      <alignment vertical="top" wrapText="1"/>
    </xf>
    <xf numFmtId="165" fontId="6" fillId="0" borderId="10" xfId="333" applyNumberFormat="1" applyFont="1" applyFill="1" applyBorder="1" applyAlignment="1">
      <alignment vertical="top" wrapText="1"/>
    </xf>
    <xf numFmtId="49" fontId="44" fillId="26" borderId="10" xfId="186" applyNumberFormat="1" applyFont="1" applyFill="1" applyBorder="1" applyAlignment="1" applyProtection="1">
      <alignment vertical="center" wrapText="1"/>
      <protection locked="0"/>
    </xf>
    <xf numFmtId="165" fontId="43" fillId="26" borderId="10" xfId="186" applyNumberFormat="1" applyFont="1" applyFill="1" applyBorder="1" applyAlignment="1" applyProtection="1">
      <alignment vertical="center" wrapText="1"/>
      <protection locked="0"/>
    </xf>
    <xf numFmtId="49" fontId="12" fillId="27" borderId="10" xfId="186" applyNumberFormat="1" applyFont="1" applyFill="1" applyBorder="1" applyAlignment="1" applyProtection="1">
      <alignment vertical="center" wrapText="1"/>
      <protection locked="0"/>
    </xf>
    <xf numFmtId="165" fontId="12" fillId="27" borderId="10" xfId="184" applyNumberFormat="1" applyFont="1" applyFill="1" applyBorder="1" applyAlignment="1" applyProtection="1">
      <alignment vertical="center" wrapText="1"/>
      <protection locked="0"/>
    </xf>
    <xf numFmtId="49" fontId="6" fillId="0" borderId="10" xfId="182" applyNumberFormat="1" applyFont="1" applyFill="1" applyBorder="1" applyAlignment="1" applyProtection="1">
      <alignment vertical="center" wrapText="1"/>
      <protection locked="0"/>
    </xf>
    <xf numFmtId="0" fontId="12" fillId="27" borderId="10" xfId="188" applyFont="1" applyFill="1" applyBorder="1" applyAlignment="1" applyProtection="1">
      <alignment vertical="center" wrapText="1"/>
      <protection locked="0"/>
    </xf>
    <xf numFmtId="2" fontId="6" fillId="0" borderId="10" xfId="180" applyNumberFormat="1" applyFont="1" applyFill="1" applyBorder="1" applyAlignment="1" applyProtection="1">
      <alignment vertical="center"/>
      <protection locked="0"/>
    </xf>
    <xf numFmtId="2" fontId="6" fillId="0" borderId="10" xfId="180" applyNumberFormat="1" applyFont="1" applyFill="1" applyBorder="1" applyAlignment="1" applyProtection="1">
      <alignment vertical="center" wrapText="1"/>
      <protection locked="0"/>
    </xf>
    <xf numFmtId="0" fontId="6" fillId="0" borderId="10" xfId="186" applyFont="1" applyFill="1" applyBorder="1" applyAlignment="1" applyProtection="1">
      <alignment vertical="center" wrapText="1"/>
      <protection locked="0"/>
    </xf>
    <xf numFmtId="0" fontId="6" fillId="0" borderId="10" xfId="332" applyFont="1" applyFill="1" applyBorder="1" applyAlignment="1" applyProtection="1">
      <alignment vertical="center" wrapText="1"/>
      <protection locked="0"/>
    </xf>
    <xf numFmtId="49" fontId="6" fillId="0" borderId="10" xfId="182" applyNumberFormat="1" applyFont="1" applyFill="1" applyBorder="1" applyAlignment="1">
      <alignment vertical="center" wrapText="1"/>
    </xf>
    <xf numFmtId="49" fontId="44" fillId="26" borderId="10" xfId="185" applyNumberFormat="1" applyFont="1" applyFill="1" applyBorder="1" applyAlignment="1" applyProtection="1">
      <alignment vertical="center" wrapText="1"/>
    </xf>
    <xf numFmtId="0" fontId="43" fillId="26" borderId="10" xfId="185" applyFont="1" applyFill="1" applyBorder="1" applyAlignment="1">
      <alignment vertical="center" wrapText="1"/>
    </xf>
    <xf numFmtId="0" fontId="9" fillId="0" borderId="0" xfId="185" applyFont="1" applyFill="1" applyAlignment="1">
      <alignment horizontal="center" vertical="center" wrapText="1"/>
    </xf>
    <xf numFmtId="0" fontId="6" fillId="0" borderId="10" xfId="325" applyFont="1" applyFill="1" applyBorder="1" applyAlignment="1">
      <alignment vertical="center" wrapText="1"/>
    </xf>
    <xf numFmtId="49" fontId="43" fillId="26" borderId="10" xfId="186" applyNumberFormat="1" applyFont="1" applyFill="1" applyBorder="1" applyAlignment="1" applyProtection="1">
      <alignment vertical="center" wrapText="1"/>
    </xf>
    <xf numFmtId="0" fontId="43" fillId="26" borderId="10" xfId="186" applyFont="1" applyFill="1" applyBorder="1" applyAlignment="1">
      <alignment vertical="center" wrapText="1"/>
    </xf>
    <xf numFmtId="49" fontId="12" fillId="27" borderId="10" xfId="186" applyNumberFormat="1" applyFont="1" applyFill="1" applyBorder="1" applyAlignment="1" applyProtection="1">
      <alignment vertical="center" wrapText="1"/>
    </xf>
    <xf numFmtId="0" fontId="12" fillId="27" borderId="10" xfId="337" applyFont="1" applyFill="1" applyBorder="1" applyAlignment="1">
      <alignment vertical="center" wrapText="1"/>
    </xf>
    <xf numFmtId="0" fontId="6" fillId="0" borderId="10" xfId="337" applyFont="1" applyBorder="1" applyAlignment="1">
      <alignment vertical="center"/>
    </xf>
    <xf numFmtId="49" fontId="43" fillId="26" borderId="10" xfId="186" applyNumberFormat="1" applyFont="1" applyFill="1" applyBorder="1" applyAlignment="1">
      <alignment vertical="center" wrapText="1"/>
    </xf>
    <xf numFmtId="49" fontId="12" fillId="27" borderId="10" xfId="337" applyNumberFormat="1" applyFont="1" applyFill="1" applyBorder="1" applyAlignment="1">
      <alignment vertical="center" wrapText="1"/>
    </xf>
    <xf numFmtId="0" fontId="43" fillId="25" borderId="10" xfId="186" applyFont="1" applyFill="1" applyBorder="1" applyAlignment="1">
      <alignment vertical="center"/>
    </xf>
    <xf numFmtId="49" fontId="12" fillId="26" borderId="10" xfId="186" applyNumberFormat="1" applyFont="1" applyFill="1" applyBorder="1" applyAlignment="1" applyProtection="1">
      <alignment vertical="center" wrapText="1"/>
    </xf>
    <xf numFmtId="0" fontId="12" fillId="27" borderId="10" xfId="186" applyFont="1" applyFill="1" applyBorder="1" applyAlignment="1" applyProtection="1">
      <alignment vertical="center" wrapText="1"/>
    </xf>
    <xf numFmtId="0" fontId="6" fillId="0" borderId="10" xfId="187" applyFont="1" applyFill="1" applyBorder="1" applyAlignment="1" applyProtection="1">
      <alignment vertical="center" wrapText="1"/>
    </xf>
    <xf numFmtId="49" fontId="6" fillId="0" borderId="10" xfId="179" applyNumberFormat="1" applyFont="1" applyFill="1" applyBorder="1" applyAlignment="1" applyProtection="1">
      <alignment vertical="center" wrapText="1"/>
    </xf>
    <xf numFmtId="0" fontId="6" fillId="0" borderId="11" xfId="172" applyFont="1" applyFill="1" applyBorder="1" applyAlignment="1">
      <alignment vertical="center" wrapText="1"/>
    </xf>
    <xf numFmtId="0" fontId="6" fillId="0" borderId="10" xfId="172" applyFont="1" applyFill="1" applyBorder="1" applyAlignment="1">
      <alignment vertical="center" wrapText="1"/>
    </xf>
    <xf numFmtId="0" fontId="43" fillId="25" borderId="0" xfId="185" applyFont="1" applyFill="1" applyAlignment="1">
      <alignment horizontal="center" vertical="center" wrapText="1"/>
    </xf>
    <xf numFmtId="49" fontId="43" fillId="26" borderId="10" xfId="186" applyNumberFormat="1" applyFont="1" applyFill="1" applyBorder="1" applyAlignment="1">
      <alignment vertical="center"/>
    </xf>
    <xf numFmtId="0" fontId="43" fillId="26" borderId="10" xfId="186" applyNumberFormat="1" applyFont="1" applyFill="1" applyBorder="1" applyAlignment="1">
      <alignment vertical="center" wrapText="1"/>
    </xf>
    <xf numFmtId="49" fontId="6" fillId="0" borderId="10" xfId="186" applyNumberFormat="1" applyFont="1" applyFill="1" applyBorder="1" applyAlignment="1">
      <alignment vertical="center"/>
    </xf>
    <xf numFmtId="0" fontId="6" fillId="0" borderId="10" xfId="287" applyFont="1" applyFill="1" applyBorder="1" applyAlignment="1">
      <alignment vertical="center" wrapText="1"/>
    </xf>
    <xf numFmtId="0" fontId="47" fillId="0" borderId="0" xfId="172" applyFont="1" applyBorder="1" applyAlignment="1">
      <alignment horizontal="left" wrapText="1"/>
    </xf>
    <xf numFmtId="0" fontId="53" fillId="0" borderId="0" xfId="185" applyFont="1" applyFill="1" applyBorder="1" applyAlignment="1" applyProtection="1">
      <alignment horizontal="center" vertical="center" textRotation="180" wrapText="1"/>
    </xf>
    <xf numFmtId="0" fontId="54" fillId="0" borderId="0" xfId="185" applyFont="1" applyFill="1" applyBorder="1" applyAlignment="1">
      <alignment horizontal="center" vertical="center" wrapText="1"/>
    </xf>
    <xf numFmtId="0" fontId="6" fillId="0" borderId="0" xfId="185" applyFont="1" applyFill="1" applyAlignment="1">
      <alignment horizontal="center" vertical="top" wrapText="1"/>
    </xf>
    <xf numFmtId="0" fontId="10" fillId="24" borderId="10" xfId="185" applyFont="1" applyFill="1" applyBorder="1" applyAlignment="1">
      <alignment horizontal="center" vertical="center" wrapText="1"/>
    </xf>
    <xf numFmtId="0" fontId="6" fillId="0" borderId="10" xfId="185" applyFont="1" applyFill="1" applyBorder="1" applyAlignment="1">
      <alignment horizontal="center" vertical="center" wrapText="1"/>
    </xf>
    <xf numFmtId="0" fontId="10" fillId="0" borderId="10" xfId="185" applyFont="1" applyFill="1" applyBorder="1" applyAlignment="1">
      <alignment horizontal="center" vertical="center" wrapText="1"/>
    </xf>
    <xf numFmtId="0" fontId="11" fillId="0" borderId="10" xfId="185" applyFont="1" applyFill="1" applyBorder="1" applyAlignment="1">
      <alignment horizontal="center" vertical="center" wrapText="1"/>
    </xf>
    <xf numFmtId="0" fontId="13" fillId="0" borderId="10" xfId="185" applyFont="1" applyFill="1" applyBorder="1" applyAlignment="1">
      <alignment horizontal="center" vertical="center" wrapText="1"/>
    </xf>
    <xf numFmtId="0" fontId="9" fillId="0" borderId="10" xfId="185" applyFont="1" applyFill="1" applyBorder="1" applyAlignment="1">
      <alignment horizontal="center" vertical="center" wrapText="1"/>
    </xf>
    <xf numFmtId="0" fontId="45" fillId="0" borderId="10" xfId="185" applyFont="1" applyFill="1" applyBorder="1" applyAlignment="1">
      <alignment horizontal="center" vertical="center" wrapText="1"/>
    </xf>
    <xf numFmtId="0" fontId="6" fillId="27" borderId="10" xfId="185" applyFont="1" applyFill="1" applyBorder="1" applyAlignment="1">
      <alignment horizontal="center" vertical="center" wrapText="1"/>
    </xf>
    <xf numFmtId="0" fontId="10" fillId="26" borderId="10" xfId="185" applyFont="1" applyFill="1" applyBorder="1" applyAlignment="1">
      <alignment horizontal="center" vertical="center" wrapText="1"/>
    </xf>
    <xf numFmtId="0" fontId="10" fillId="27" borderId="10" xfId="185" applyFont="1" applyFill="1" applyBorder="1" applyAlignment="1">
      <alignment horizontal="center" vertical="center" wrapText="1"/>
    </xf>
    <xf numFmtId="0" fontId="11" fillId="27" borderId="10" xfId="185" applyFont="1" applyFill="1" applyBorder="1" applyAlignment="1">
      <alignment horizontal="center" vertical="center" wrapText="1"/>
    </xf>
    <xf numFmtId="0" fontId="6" fillId="25" borderId="10" xfId="185" applyFont="1" applyFill="1" applyBorder="1" applyAlignment="1">
      <alignment horizontal="center" vertical="center" wrapText="1"/>
    </xf>
    <xf numFmtId="0" fontId="9" fillId="25" borderId="10" xfId="185" applyFont="1" applyFill="1" applyBorder="1" applyAlignment="1">
      <alignment horizontal="center" vertical="center" wrapText="1"/>
    </xf>
    <xf numFmtId="0" fontId="6" fillId="26" borderId="10" xfId="185" applyFont="1" applyFill="1" applyBorder="1" applyAlignment="1">
      <alignment horizontal="center" vertical="center" wrapText="1"/>
    </xf>
    <xf numFmtId="0" fontId="9" fillId="26" borderId="10" xfId="185" applyFont="1" applyFill="1" applyBorder="1" applyAlignment="1">
      <alignment horizontal="center" vertical="center" wrapText="1"/>
    </xf>
    <xf numFmtId="0" fontId="9" fillId="27" borderId="10" xfId="185" applyFont="1" applyFill="1" applyBorder="1" applyAlignment="1">
      <alignment horizontal="center" vertical="center" wrapText="1"/>
    </xf>
    <xf numFmtId="0" fontId="43" fillId="25" borderId="10" xfId="185" applyFont="1" applyFill="1" applyBorder="1" applyAlignment="1">
      <alignment horizontal="center" vertical="center" wrapText="1"/>
    </xf>
    <xf numFmtId="0" fontId="6" fillId="0" borderId="10" xfId="337" applyFont="1" applyBorder="1" applyAlignment="1">
      <alignment vertical="center" wrapText="1"/>
    </xf>
    <xf numFmtId="2" fontId="6" fillId="0" borderId="10" xfId="334" applyNumberFormat="1" applyFont="1" applyFill="1" applyBorder="1" applyAlignment="1" applyProtection="1">
      <alignment horizontal="center" vertical="center" wrapText="1"/>
    </xf>
    <xf numFmtId="2" fontId="43" fillId="0" borderId="0" xfId="185" applyNumberFormat="1" applyFont="1" applyFill="1" applyAlignment="1">
      <alignment horizontal="center" vertical="center" wrapText="1"/>
    </xf>
    <xf numFmtId="2" fontId="43" fillId="25" borderId="10" xfId="185" applyNumberFormat="1" applyFont="1" applyFill="1" applyBorder="1" applyAlignment="1">
      <alignment horizontal="center" vertical="center" wrapText="1"/>
    </xf>
    <xf numFmtId="0" fontId="6" fillId="29" borderId="10" xfId="336" applyFont="1" applyFill="1" applyBorder="1" applyAlignment="1">
      <alignment vertical="center" wrapText="1"/>
    </xf>
    <xf numFmtId="0" fontId="6" fillId="29" borderId="10" xfId="178" applyFont="1" applyFill="1" applyBorder="1" applyAlignment="1" applyProtection="1">
      <alignment vertical="center" wrapText="1"/>
    </xf>
    <xf numFmtId="0" fontId="6" fillId="0" borderId="0" xfId="172" applyFont="1" applyProtection="1"/>
    <xf numFmtId="0" fontId="47" fillId="0" borderId="10" xfId="172" applyFont="1" applyFill="1" applyBorder="1" applyAlignment="1" applyProtection="1">
      <alignment horizontal="center" vertical="center" wrapText="1"/>
    </xf>
    <xf numFmtId="0" fontId="47" fillId="0" borderId="10" xfId="172" applyFont="1" applyFill="1" applyBorder="1" applyAlignment="1" applyProtection="1">
      <alignment horizontal="center" vertical="center"/>
    </xf>
    <xf numFmtId="2" fontId="6" fillId="0" borderId="0" xfId="172" applyNumberFormat="1" applyFont="1" applyProtection="1"/>
    <xf numFmtId="0" fontId="47" fillId="0" borderId="19" xfId="172" applyFont="1" applyFill="1" applyBorder="1" applyAlignment="1" applyProtection="1">
      <alignment horizontal="center" vertical="center" wrapText="1"/>
    </xf>
    <xf numFmtId="0" fontId="47" fillId="0" borderId="10" xfId="172" applyNumberFormat="1" applyFont="1" applyFill="1" applyBorder="1" applyAlignment="1" applyProtection="1">
      <alignment horizontal="center" vertical="center" wrapText="1"/>
    </xf>
    <xf numFmtId="4" fontId="47" fillId="0" borderId="10" xfId="172" applyNumberFormat="1" applyFont="1" applyFill="1" applyBorder="1" applyAlignment="1" applyProtection="1">
      <alignment horizontal="center" vertical="center" wrapText="1"/>
    </xf>
    <xf numFmtId="10" fontId="47" fillId="0" borderId="10" xfId="172" applyNumberFormat="1" applyFont="1" applyFill="1" applyBorder="1" applyAlignment="1" applyProtection="1">
      <alignment horizontal="center" vertical="center" wrapText="1"/>
    </xf>
    <xf numFmtId="4" fontId="47" fillId="0" borderId="10" xfId="191" applyNumberFormat="1" applyFont="1" applyFill="1" applyBorder="1" applyAlignment="1" applyProtection="1">
      <alignment horizontal="center" vertical="center" wrapText="1"/>
    </xf>
    <xf numFmtId="0" fontId="43" fillId="0" borderId="0" xfId="172" applyFont="1" applyProtection="1"/>
    <xf numFmtId="0" fontId="6" fillId="0" borderId="0" xfId="172" applyFont="1" applyBorder="1" applyProtection="1"/>
    <xf numFmtId="0" fontId="56" fillId="0" borderId="20" xfId="172" applyFont="1" applyFill="1" applyBorder="1" applyAlignment="1" applyProtection="1">
      <alignment horizontal="center" vertical="center" wrapText="1"/>
    </xf>
    <xf numFmtId="0" fontId="56" fillId="0" borderId="21" xfId="172" applyNumberFormat="1" applyFont="1" applyFill="1" applyBorder="1" applyAlignment="1" applyProtection="1">
      <alignment horizontal="center" vertical="center" wrapText="1"/>
    </xf>
    <xf numFmtId="4" fontId="56" fillId="0" borderId="21" xfId="172" applyNumberFormat="1" applyFont="1" applyFill="1" applyBorder="1" applyAlignment="1" applyProtection="1">
      <alignment horizontal="center" vertical="center" wrapText="1"/>
    </xf>
    <xf numFmtId="10" fontId="56" fillId="0" borderId="21" xfId="172" applyNumberFormat="1" applyFont="1" applyFill="1" applyBorder="1" applyAlignment="1" applyProtection="1">
      <alignment horizontal="center" vertical="center" wrapText="1"/>
    </xf>
    <xf numFmtId="0" fontId="6" fillId="0" borderId="0" xfId="172" applyFont="1" applyFill="1" applyAlignment="1" applyProtection="1">
      <alignment horizontal="center"/>
    </xf>
    <xf numFmtId="4" fontId="57" fillId="0" borderId="0" xfId="172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vertical="center" wrapText="1"/>
    </xf>
    <xf numFmtId="0" fontId="55" fillId="0" borderId="0" xfId="172" applyFont="1" applyProtection="1"/>
    <xf numFmtId="0" fontId="6" fillId="0" borderId="0" xfId="172" applyFont="1" applyAlignment="1" applyProtection="1">
      <alignment horizontal="left"/>
    </xf>
    <xf numFmtId="4" fontId="6" fillId="0" borderId="0" xfId="172" applyNumberFormat="1" applyFont="1" applyProtection="1"/>
    <xf numFmtId="2" fontId="6" fillId="25" borderId="10" xfId="185" applyNumberFormat="1" applyFont="1" applyFill="1" applyBorder="1" applyAlignment="1">
      <alignment horizontal="center" vertical="center" wrapText="1"/>
    </xf>
    <xf numFmtId="2" fontId="6" fillId="26" borderId="10" xfId="185" applyNumberFormat="1" applyFont="1" applyFill="1" applyBorder="1" applyAlignment="1">
      <alignment horizontal="center" vertical="center" wrapText="1"/>
    </xf>
    <xf numFmtId="2" fontId="6" fillId="27" borderId="10" xfId="185" applyNumberFormat="1" applyFont="1" applyFill="1" applyBorder="1" applyAlignment="1">
      <alignment horizontal="center" vertical="center" wrapText="1"/>
    </xf>
    <xf numFmtId="2" fontId="6" fillId="24" borderId="10" xfId="185" applyNumberFormat="1" applyFont="1" applyFill="1" applyBorder="1" applyAlignment="1">
      <alignment horizontal="center" vertical="center" wrapText="1"/>
    </xf>
    <xf numFmtId="1" fontId="6" fillId="24" borderId="10" xfId="185" applyNumberFormat="1" applyFont="1" applyFill="1" applyBorder="1" applyAlignment="1">
      <alignment horizontal="center" vertical="center" wrapText="1"/>
    </xf>
    <xf numFmtId="1" fontId="43" fillId="25" borderId="10" xfId="185" applyNumberFormat="1" applyFont="1" applyFill="1" applyBorder="1" applyAlignment="1">
      <alignment horizontal="center" vertical="center" wrapText="1"/>
    </xf>
    <xf numFmtId="1" fontId="43" fillId="26" borderId="10" xfId="185" applyNumberFormat="1" applyFont="1" applyFill="1" applyBorder="1" applyAlignment="1">
      <alignment horizontal="center" vertical="center" wrapText="1"/>
    </xf>
    <xf numFmtId="1" fontId="43" fillId="27" borderId="10" xfId="185" applyNumberFormat="1" applyFont="1" applyFill="1" applyBorder="1" applyAlignment="1">
      <alignment horizontal="center" vertical="center" wrapText="1"/>
    </xf>
    <xf numFmtId="1" fontId="6" fillId="27" borderId="10" xfId="185" applyNumberFormat="1" applyFont="1" applyFill="1" applyBorder="1" applyAlignment="1">
      <alignment horizontal="center" vertical="center" wrapText="1"/>
    </xf>
    <xf numFmtId="2" fontId="43" fillId="24" borderId="10" xfId="185" applyNumberFormat="1" applyFont="1" applyFill="1" applyBorder="1" applyAlignment="1">
      <alignment horizontal="center" vertical="center" wrapText="1"/>
    </xf>
    <xf numFmtId="0" fontId="6" fillId="29" borderId="10" xfId="337" applyFont="1" applyFill="1" applyBorder="1" applyAlignment="1">
      <alignment vertical="top" wrapText="1"/>
    </xf>
    <xf numFmtId="0" fontId="6" fillId="29" borderId="10" xfId="374" applyFont="1" applyFill="1" applyBorder="1" applyAlignment="1">
      <alignment vertical="center" wrapText="1"/>
    </xf>
    <xf numFmtId="1" fontId="43" fillId="24" borderId="10" xfId="185" applyNumberFormat="1" applyFont="1" applyFill="1" applyBorder="1" applyAlignment="1">
      <alignment horizontal="center" vertical="center" wrapText="1"/>
    </xf>
    <xf numFmtId="0" fontId="6" fillId="29" borderId="10" xfId="185" applyFont="1" applyFill="1" applyBorder="1" applyAlignment="1">
      <alignment horizontal="center" vertical="center" wrapText="1"/>
    </xf>
    <xf numFmtId="2" fontId="6" fillId="29" borderId="10" xfId="185" applyNumberFormat="1" applyFont="1" applyFill="1" applyBorder="1" applyAlignment="1">
      <alignment horizontal="center" vertical="center" wrapText="1"/>
    </xf>
    <xf numFmtId="0" fontId="6" fillId="29" borderId="10" xfId="337" applyFont="1" applyFill="1" applyBorder="1" applyAlignment="1">
      <alignment vertical="center" wrapText="1"/>
    </xf>
    <xf numFmtId="0" fontId="3" fillId="0" borderId="26" xfId="185" applyFont="1" applyFill="1" applyBorder="1" applyAlignment="1" applyProtection="1">
      <alignment horizontal="center" vertical="center" wrapText="1"/>
    </xf>
    <xf numFmtId="0" fontId="3" fillId="0" borderId="0" xfId="185" applyFont="1" applyFill="1" applyBorder="1" applyAlignment="1" applyProtection="1">
      <alignment horizontal="center" vertical="center" wrapText="1"/>
    </xf>
    <xf numFmtId="170" fontId="6" fillId="0" borderId="10" xfId="393" applyNumberFormat="1" applyFont="1" applyFill="1" applyBorder="1" applyAlignment="1" applyProtection="1">
      <alignment horizontal="center" vertical="center"/>
      <protection locked="0"/>
    </xf>
    <xf numFmtId="0" fontId="6" fillId="0" borderId="10" xfId="374" applyFont="1" applyFill="1" applyBorder="1" applyAlignment="1">
      <alignment horizontal="left" vertical="top" wrapText="1"/>
    </xf>
    <xf numFmtId="2" fontId="6" fillId="0" borderId="10" xfId="185" applyNumberFormat="1" applyFont="1" applyFill="1" applyBorder="1" applyAlignment="1">
      <alignment horizontal="center" vertical="center" wrapText="1"/>
    </xf>
    <xf numFmtId="0" fontId="3" fillId="0" borderId="0" xfId="185" applyFont="1" applyFill="1" applyBorder="1" applyAlignment="1" applyProtection="1">
      <alignment horizontal="center" vertical="center" wrapText="1"/>
    </xf>
    <xf numFmtId="2" fontId="6" fillId="0" borderId="10" xfId="185" applyNumberFormat="1" applyFont="1" applyFill="1" applyBorder="1" applyAlignment="1">
      <alignment horizontal="center" vertical="center" wrapText="1"/>
    </xf>
    <xf numFmtId="1" fontId="6" fillId="0" borderId="10" xfId="185" applyNumberFormat="1" applyFont="1" applyFill="1" applyBorder="1" applyAlignment="1">
      <alignment horizontal="center" vertical="center" wrapText="1"/>
    </xf>
    <xf numFmtId="167" fontId="52" fillId="0" borderId="0" xfId="172" applyNumberFormat="1" applyFont="1" applyBorder="1" applyAlignment="1">
      <alignment horizontal="center" vertical="center" wrapText="1"/>
    </xf>
    <xf numFmtId="170" fontId="52" fillId="0" borderId="0" xfId="172" applyNumberFormat="1" applyFont="1" applyBorder="1" applyAlignment="1">
      <alignment horizontal="center" vertical="center" wrapText="1"/>
    </xf>
    <xf numFmtId="2" fontId="6" fillId="0" borderId="0" xfId="185" applyNumberFormat="1" applyFont="1" applyFill="1" applyAlignment="1">
      <alignment horizontal="center" vertical="center" wrapText="1"/>
    </xf>
    <xf numFmtId="2" fontId="48" fillId="0" borderId="0" xfId="185" applyNumberFormat="1" applyFont="1" applyFill="1" applyAlignment="1">
      <alignment horizontal="center" vertical="center" wrapText="1"/>
    </xf>
    <xf numFmtId="2" fontId="44" fillId="25" borderId="10" xfId="185" applyNumberFormat="1" applyFont="1" applyFill="1" applyBorder="1" applyAlignment="1" applyProtection="1">
      <alignment horizontal="center" vertical="center" wrapText="1"/>
    </xf>
    <xf numFmtId="2" fontId="10" fillId="26" borderId="10" xfId="185" applyNumberFormat="1" applyFont="1" applyFill="1" applyBorder="1" applyAlignment="1">
      <alignment horizontal="center" vertical="center" wrapText="1"/>
    </xf>
    <xf numFmtId="2" fontId="12" fillId="26" borderId="10" xfId="185" applyNumberFormat="1" applyFont="1" applyFill="1" applyBorder="1" applyAlignment="1">
      <alignment horizontal="center" vertical="center" wrapText="1"/>
    </xf>
    <xf numFmtId="2" fontId="12" fillId="27" borderId="10" xfId="185" applyNumberFormat="1" applyFont="1" applyFill="1" applyBorder="1" applyAlignment="1" applyProtection="1">
      <alignment horizontal="center" vertical="center" wrapText="1"/>
    </xf>
    <xf numFmtId="2" fontId="6" fillId="0" borderId="10" xfId="185" applyNumberFormat="1" applyFont="1" applyFill="1" applyBorder="1" applyAlignment="1" applyProtection="1">
      <alignment horizontal="center" vertical="center" wrapText="1"/>
    </xf>
    <xf numFmtId="1" fontId="6" fillId="0" borderId="10" xfId="185" applyNumberFormat="1" applyFont="1" applyFill="1" applyBorder="1" applyAlignment="1" applyProtection="1">
      <alignment horizontal="center" vertical="center" wrapText="1"/>
    </xf>
    <xf numFmtId="2" fontId="6" fillId="29" borderId="10" xfId="185" applyNumberFormat="1" applyFont="1" applyFill="1" applyBorder="1" applyAlignment="1" applyProtection="1">
      <alignment horizontal="center" vertical="center" wrapText="1"/>
    </xf>
    <xf numFmtId="2" fontId="6" fillId="27" borderId="10" xfId="185" applyNumberFormat="1" applyFont="1" applyFill="1" applyBorder="1" applyAlignment="1" applyProtection="1">
      <alignment horizontal="center" vertical="center" wrapText="1"/>
    </xf>
    <xf numFmtId="2" fontId="6" fillId="0" borderId="10" xfId="188" applyNumberFormat="1" applyFont="1" applyFill="1" applyBorder="1" applyAlignment="1">
      <alignment horizontal="center" vertical="center" wrapText="1"/>
    </xf>
    <xf numFmtId="2" fontId="6" fillId="29" borderId="10" xfId="188" applyNumberFormat="1" applyFont="1" applyFill="1" applyBorder="1" applyAlignment="1">
      <alignment horizontal="center" vertical="center" wrapText="1"/>
    </xf>
    <xf numFmtId="2" fontId="43" fillId="0" borderId="10" xfId="185" applyNumberFormat="1" applyFont="1" applyFill="1" applyBorder="1" applyAlignment="1" applyProtection="1">
      <alignment horizontal="center" vertical="center" wrapText="1"/>
    </xf>
    <xf numFmtId="2" fontId="6" fillId="0" borderId="10" xfId="374" applyNumberFormat="1" applyFont="1" applyFill="1" applyBorder="1" applyAlignment="1">
      <alignment horizontal="center" vertical="center"/>
    </xf>
    <xf numFmtId="0" fontId="46" fillId="0" borderId="10" xfId="337" applyFont="1" applyFill="1" applyBorder="1" applyAlignment="1">
      <alignment horizontal="center" vertical="center" wrapText="1"/>
    </xf>
    <xf numFmtId="0" fontId="6" fillId="29" borderId="10" xfId="188" applyNumberFormat="1" applyFont="1" applyFill="1" applyBorder="1" applyAlignment="1">
      <alignment horizontal="center" vertical="center" wrapText="1"/>
    </xf>
    <xf numFmtId="0" fontId="6" fillId="0" borderId="10" xfId="337" applyFont="1" applyFill="1" applyBorder="1" applyAlignment="1">
      <alignment horizontal="center" vertical="center" wrapText="1"/>
    </xf>
    <xf numFmtId="166" fontId="12" fillId="27" borderId="10" xfId="185" applyNumberFormat="1" applyFont="1" applyFill="1" applyBorder="1" applyAlignment="1" applyProtection="1">
      <alignment horizontal="center" vertical="center" wrapText="1"/>
    </xf>
    <xf numFmtId="2" fontId="6" fillId="29" borderId="10" xfId="180" applyNumberFormat="1" applyFont="1" applyFill="1" applyBorder="1" applyAlignment="1">
      <alignment horizontal="center" vertical="center"/>
    </xf>
    <xf numFmtId="2" fontId="6" fillId="0" borderId="10" xfId="180" applyNumberFormat="1" applyFont="1" applyFill="1" applyBorder="1" applyAlignment="1">
      <alignment horizontal="center" vertical="center"/>
    </xf>
    <xf numFmtId="0" fontId="6" fillId="0" borderId="10" xfId="374" applyFont="1" applyFill="1" applyBorder="1" applyAlignment="1">
      <alignment horizontal="center" vertical="center"/>
    </xf>
    <xf numFmtId="2" fontId="10" fillId="27" borderId="10" xfId="185" applyNumberFormat="1" applyFont="1" applyFill="1" applyBorder="1" applyAlignment="1">
      <alignment horizontal="center" vertical="center" wrapText="1"/>
    </xf>
    <xf numFmtId="2" fontId="12" fillId="27" borderId="10" xfId="185" applyNumberFormat="1" applyFont="1" applyFill="1" applyBorder="1" applyAlignment="1">
      <alignment horizontal="center" vertical="center" wrapText="1"/>
    </xf>
    <xf numFmtId="2" fontId="6" fillId="0" borderId="10" xfId="179" applyNumberFormat="1" applyFont="1" applyFill="1" applyBorder="1" applyAlignment="1">
      <alignment horizontal="center" vertical="center" wrapText="1"/>
    </xf>
    <xf numFmtId="2" fontId="43" fillId="0" borderId="10" xfId="185" applyNumberFormat="1" applyFont="1" applyFill="1" applyBorder="1" applyAlignment="1">
      <alignment horizontal="center" vertical="center" wrapText="1"/>
    </xf>
    <xf numFmtId="2" fontId="6" fillId="29" borderId="10" xfId="191" applyNumberFormat="1" applyFont="1" applyFill="1" applyBorder="1" applyAlignment="1" applyProtection="1">
      <alignment horizontal="center" vertical="center" wrapText="1"/>
    </xf>
    <xf numFmtId="2" fontId="6" fillId="0" borderId="10" xfId="185" applyNumberFormat="1" applyFont="1" applyFill="1" applyBorder="1" applyAlignment="1">
      <alignment horizontal="center" vertical="center"/>
    </xf>
    <xf numFmtId="2" fontId="6" fillId="29" borderId="10" xfId="185" applyNumberFormat="1" applyFont="1" applyFill="1" applyBorder="1" applyAlignment="1">
      <alignment horizontal="center" vertical="center"/>
    </xf>
    <xf numFmtId="2" fontId="6" fillId="0" borderId="10" xfId="186" applyNumberFormat="1" applyFont="1" applyFill="1" applyBorder="1" applyAlignment="1">
      <alignment horizontal="center" vertical="center"/>
    </xf>
    <xf numFmtId="2" fontId="6" fillId="29" borderId="10" xfId="186" applyNumberFormat="1" applyFont="1" applyFill="1" applyBorder="1" applyAlignment="1">
      <alignment horizontal="center" vertical="center"/>
    </xf>
    <xf numFmtId="166" fontId="12" fillId="27" borderId="10" xfId="185" applyNumberFormat="1" applyFont="1" applyFill="1" applyBorder="1" applyAlignment="1">
      <alignment horizontal="center" vertical="center"/>
    </xf>
    <xf numFmtId="2" fontId="12" fillId="27" borderId="10" xfId="185" applyNumberFormat="1" applyFont="1" applyFill="1" applyBorder="1" applyAlignment="1">
      <alignment horizontal="center" vertical="center"/>
    </xf>
    <xf numFmtId="2" fontId="6" fillId="29" borderId="10" xfId="179" applyNumberFormat="1" applyFont="1" applyFill="1" applyBorder="1" applyAlignment="1">
      <alignment horizontal="center" vertical="center" wrapText="1"/>
    </xf>
    <xf numFmtId="1" fontId="6" fillId="29" borderId="10" xfId="185" applyNumberFormat="1" applyFont="1" applyFill="1" applyBorder="1" applyAlignment="1">
      <alignment horizontal="center" vertical="center"/>
    </xf>
    <xf numFmtId="1" fontId="6" fillId="0" borderId="10" xfId="185" applyNumberFormat="1" applyFont="1" applyFill="1" applyBorder="1" applyAlignment="1">
      <alignment horizontal="center" vertical="center"/>
    </xf>
    <xf numFmtId="1" fontId="6" fillId="29" borderId="10" xfId="337" applyNumberFormat="1" applyFont="1" applyFill="1" applyBorder="1" applyAlignment="1">
      <alignment horizontal="center" vertical="center"/>
    </xf>
    <xf numFmtId="1" fontId="46" fillId="29" borderId="10" xfId="337" applyNumberFormat="1" applyFont="1" applyFill="1" applyBorder="1" applyAlignment="1">
      <alignment horizontal="center" vertical="center"/>
    </xf>
    <xf numFmtId="1" fontId="46" fillId="0" borderId="10" xfId="337" applyNumberFormat="1" applyFont="1" applyBorder="1" applyAlignment="1">
      <alignment horizontal="center" vertical="center"/>
    </xf>
    <xf numFmtId="2" fontId="12" fillId="27" borderId="10" xfId="172" applyNumberFormat="1" applyFont="1" applyFill="1" applyBorder="1" applyAlignment="1">
      <alignment horizontal="center" vertical="center" wrapText="1"/>
    </xf>
    <xf numFmtId="1" fontId="6" fillId="0" borderId="10" xfId="186" applyNumberFormat="1" applyFont="1" applyFill="1" applyBorder="1" applyAlignment="1">
      <alignment horizontal="center" vertical="center"/>
    </xf>
    <xf numFmtId="2" fontId="43" fillId="0" borderId="10" xfId="185" applyNumberFormat="1" applyFont="1" applyFill="1" applyBorder="1" applyAlignment="1">
      <alignment horizontal="center" vertical="center"/>
    </xf>
    <xf numFmtId="2" fontId="6" fillId="29" borderId="10" xfId="189" applyNumberFormat="1" applyFont="1" applyFill="1" applyBorder="1" applyAlignment="1">
      <alignment horizontal="center" vertical="center" wrapText="1"/>
    </xf>
    <xf numFmtId="2" fontId="6" fillId="0" borderId="10" xfId="186" applyNumberFormat="1" applyFont="1" applyFill="1" applyBorder="1" applyAlignment="1">
      <alignment horizontal="center" vertical="center" wrapText="1"/>
    </xf>
    <xf numFmtId="2" fontId="6" fillId="29" borderId="10" xfId="190" applyNumberFormat="1" applyFont="1" applyFill="1" applyBorder="1" applyAlignment="1">
      <alignment horizontal="center" vertical="center"/>
    </xf>
    <xf numFmtId="2" fontId="6" fillId="0" borderId="10" xfId="190" applyNumberFormat="1" applyFont="1" applyFill="1" applyBorder="1" applyAlignment="1">
      <alignment horizontal="center" vertical="center"/>
    </xf>
    <xf numFmtId="165" fontId="49" fillId="25" borderId="10" xfId="185" applyNumberFormat="1" applyFont="1" applyFill="1" applyBorder="1" applyAlignment="1">
      <alignment horizontal="center" vertical="center"/>
    </xf>
    <xf numFmtId="2" fontId="43" fillId="25" borderId="10" xfId="185" applyNumberFormat="1" applyFont="1" applyFill="1" applyBorder="1" applyAlignment="1">
      <alignment horizontal="center" vertical="center"/>
    </xf>
    <xf numFmtId="2" fontId="44" fillId="26" borderId="10" xfId="185" applyNumberFormat="1" applyFont="1" applyFill="1" applyBorder="1" applyAlignment="1" applyProtection="1">
      <alignment horizontal="center" vertical="center" wrapText="1"/>
      <protection locked="0"/>
    </xf>
    <xf numFmtId="2" fontId="43" fillId="26" borderId="10" xfId="185" applyNumberFormat="1" applyFont="1" applyFill="1" applyBorder="1" applyAlignment="1" applyProtection="1">
      <alignment horizontal="center" vertical="center" wrapText="1"/>
      <protection locked="0"/>
    </xf>
    <xf numFmtId="2" fontId="12" fillId="27" borderId="10" xfId="185" applyNumberFormat="1" applyFont="1" applyFill="1" applyBorder="1" applyAlignment="1" applyProtection="1">
      <alignment horizontal="center" vertical="center" wrapText="1"/>
      <protection locked="0"/>
    </xf>
    <xf numFmtId="2" fontId="6" fillId="0" borderId="10" xfId="185" applyNumberFormat="1" applyFont="1" applyFill="1" applyBorder="1" applyAlignment="1" applyProtection="1">
      <alignment horizontal="center" vertical="center" wrapText="1"/>
      <protection locked="0"/>
    </xf>
    <xf numFmtId="2" fontId="6" fillId="29" borderId="10" xfId="185" applyNumberFormat="1" applyFont="1" applyFill="1" applyBorder="1" applyAlignment="1" applyProtection="1">
      <alignment horizontal="center" vertical="center" wrapText="1"/>
      <protection locked="0"/>
    </xf>
    <xf numFmtId="2" fontId="6" fillId="0" borderId="10" xfId="172" applyNumberFormat="1" applyFont="1" applyFill="1" applyBorder="1" applyAlignment="1" applyProtection="1">
      <alignment horizontal="center" vertical="center" wrapText="1"/>
      <protection locked="0"/>
    </xf>
    <xf numFmtId="2" fontId="6" fillId="29" borderId="10" xfId="172" applyNumberFormat="1" applyFont="1" applyFill="1" applyBorder="1" applyAlignment="1" applyProtection="1">
      <alignment horizontal="center" vertical="center" wrapText="1"/>
      <protection locked="0"/>
    </xf>
    <xf numFmtId="2" fontId="12" fillId="27" borderId="10" xfId="189" applyNumberFormat="1" applyFont="1" applyFill="1" applyBorder="1" applyAlignment="1" applyProtection="1">
      <alignment horizontal="center" vertical="center" wrapText="1"/>
      <protection locked="0"/>
    </xf>
    <xf numFmtId="2" fontId="12" fillId="27" borderId="10" xfId="172" applyNumberFormat="1" applyFont="1" applyFill="1" applyBorder="1" applyAlignment="1" applyProtection="1">
      <alignment horizontal="center" vertical="center" wrapText="1"/>
      <protection locked="0"/>
    </xf>
    <xf numFmtId="2" fontId="6" fillId="0" borderId="10" xfId="179" applyNumberFormat="1" applyFont="1" applyFill="1" applyBorder="1" applyAlignment="1" applyProtection="1">
      <alignment horizontal="center" vertical="center"/>
      <protection locked="0"/>
    </xf>
    <xf numFmtId="2" fontId="49" fillId="25" borderId="10" xfId="185" applyNumberFormat="1" applyFont="1" applyFill="1" applyBorder="1" applyAlignment="1">
      <alignment horizontal="center" vertical="center"/>
    </xf>
    <xf numFmtId="2" fontId="43" fillId="26" borderId="10" xfId="185" applyNumberFormat="1" applyFont="1" applyFill="1" applyBorder="1" applyAlignment="1" applyProtection="1">
      <alignment horizontal="center" vertical="center" wrapText="1"/>
    </xf>
    <xf numFmtId="2" fontId="50" fillId="26" borderId="10" xfId="185" applyNumberFormat="1" applyFont="1" applyFill="1" applyBorder="1" applyAlignment="1">
      <alignment horizontal="center" vertical="center" wrapText="1"/>
    </xf>
    <xf numFmtId="2" fontId="12" fillId="27" borderId="10" xfId="183" applyNumberFormat="1" applyFont="1" applyFill="1" applyBorder="1" applyAlignment="1">
      <alignment horizontal="center" vertical="center" wrapText="1"/>
    </xf>
    <xf numFmtId="2" fontId="6" fillId="29" borderId="10" xfId="186" applyNumberFormat="1" applyFont="1" applyFill="1" applyBorder="1" applyAlignment="1">
      <alignment horizontal="center" vertical="center" wrapText="1"/>
    </xf>
    <xf numFmtId="2" fontId="45" fillId="26" borderId="10" xfId="186" applyNumberFormat="1" applyFont="1" applyFill="1" applyBorder="1" applyAlignment="1">
      <alignment horizontal="center" vertical="center"/>
    </xf>
    <xf numFmtId="2" fontId="12" fillId="26" borderId="10" xfId="186" applyNumberFormat="1" applyFont="1" applyFill="1" applyBorder="1" applyAlignment="1">
      <alignment horizontal="center" vertical="center" wrapText="1"/>
    </xf>
    <xf numFmtId="2" fontId="12" fillId="27" borderId="10" xfId="337" applyNumberFormat="1" applyFont="1" applyFill="1" applyBorder="1" applyAlignment="1">
      <alignment horizontal="center" vertical="center"/>
    </xf>
    <xf numFmtId="3" fontId="6" fillId="0" borderId="10" xfId="179" applyNumberFormat="1" applyFont="1" applyFill="1" applyBorder="1" applyAlignment="1" applyProtection="1">
      <alignment horizontal="center" vertical="center" wrapText="1"/>
    </xf>
    <xf numFmtId="4" fontId="6" fillId="29" borderId="10" xfId="179" applyNumberFormat="1" applyFont="1" applyFill="1" applyBorder="1" applyAlignment="1" applyProtection="1">
      <alignment horizontal="center" vertical="center" wrapText="1"/>
    </xf>
    <xf numFmtId="4" fontId="6" fillId="0" borderId="10" xfId="179" applyNumberFormat="1" applyFont="1" applyFill="1" applyBorder="1" applyAlignment="1" applyProtection="1">
      <alignment horizontal="center" vertical="center" wrapText="1"/>
    </xf>
    <xf numFmtId="3" fontId="6" fillId="0" borderId="10" xfId="337" applyNumberFormat="1" applyFont="1" applyFill="1" applyBorder="1" applyAlignment="1">
      <alignment horizontal="center" vertical="center"/>
    </xf>
    <xf numFmtId="3" fontId="6" fillId="29" borderId="10" xfId="337" applyNumberFormat="1" applyFont="1" applyFill="1" applyBorder="1" applyAlignment="1">
      <alignment horizontal="center" vertical="center"/>
    </xf>
    <xf numFmtId="3" fontId="6" fillId="29" borderId="10" xfId="179" applyNumberFormat="1" applyFont="1" applyFill="1" applyBorder="1" applyAlignment="1" applyProtection="1">
      <alignment horizontal="center" vertical="center" wrapText="1"/>
    </xf>
    <xf numFmtId="167" fontId="49" fillId="25" borderId="10" xfId="186" applyNumberFormat="1" applyFont="1" applyFill="1" applyBorder="1" applyAlignment="1">
      <alignment horizontal="center" vertical="center"/>
    </xf>
    <xf numFmtId="2" fontId="43" fillId="25" borderId="10" xfId="186" applyNumberFormat="1" applyFont="1" applyFill="1" applyBorder="1" applyAlignment="1">
      <alignment horizontal="center" vertical="center"/>
    </xf>
    <xf numFmtId="2" fontId="13" fillId="26" borderId="10" xfId="186" applyNumberFormat="1" applyFont="1" applyFill="1" applyBorder="1" applyAlignment="1">
      <alignment horizontal="center" vertical="center"/>
    </xf>
    <xf numFmtId="2" fontId="12" fillId="26" borderId="10" xfId="186" applyNumberFormat="1" applyFont="1" applyFill="1" applyBorder="1" applyAlignment="1">
      <alignment horizontal="center" vertical="center"/>
    </xf>
    <xf numFmtId="2" fontId="12" fillId="27" borderId="10" xfId="186" applyNumberFormat="1" applyFont="1" applyFill="1" applyBorder="1" applyAlignment="1" applyProtection="1">
      <alignment horizontal="center" vertical="center" wrapText="1"/>
    </xf>
    <xf numFmtId="2" fontId="12" fillId="27" borderId="10" xfId="186" applyNumberFormat="1" applyFont="1" applyFill="1" applyBorder="1" applyAlignment="1">
      <alignment horizontal="center" vertical="center"/>
    </xf>
    <xf numFmtId="1" fontId="6" fillId="0" borderId="10" xfId="175" applyNumberFormat="1" applyFont="1" applyFill="1" applyBorder="1" applyAlignment="1" applyProtection="1">
      <alignment horizontal="center" vertical="center"/>
    </xf>
    <xf numFmtId="2" fontId="6" fillId="29" borderId="10" xfId="295" applyNumberFormat="1" applyFont="1" applyFill="1" applyBorder="1" applyAlignment="1">
      <alignment horizontal="center" vertical="center"/>
    </xf>
    <xf numFmtId="1" fontId="6" fillId="29" borderId="10" xfId="175" applyNumberFormat="1" applyFont="1" applyFill="1" applyBorder="1" applyAlignment="1" applyProtection="1">
      <alignment horizontal="center" vertical="center"/>
    </xf>
    <xf numFmtId="2" fontId="6" fillId="0" borderId="10" xfId="295" applyNumberFormat="1" applyFont="1" applyFill="1" applyBorder="1" applyAlignment="1">
      <alignment horizontal="center" vertical="center"/>
    </xf>
    <xf numFmtId="2" fontId="6" fillId="29" borderId="10" xfId="334" applyNumberFormat="1" applyFont="1" applyFill="1" applyBorder="1" applyAlignment="1" applyProtection="1">
      <alignment horizontal="center" vertical="center" wrapText="1"/>
    </xf>
    <xf numFmtId="165" fontId="49" fillId="25" borderId="10" xfId="186" applyNumberFormat="1" applyFont="1" applyFill="1" applyBorder="1" applyAlignment="1">
      <alignment horizontal="center" vertical="center"/>
    </xf>
    <xf numFmtId="164" fontId="49" fillId="25" borderId="10" xfId="388" applyNumberFormat="1" applyFont="1" applyFill="1" applyBorder="1" applyAlignment="1">
      <alignment horizontal="center" vertical="center"/>
    </xf>
    <xf numFmtId="165" fontId="43" fillId="26" borderId="10" xfId="186" applyNumberFormat="1" applyFont="1" applyFill="1" applyBorder="1" applyAlignment="1" applyProtection="1">
      <alignment horizontal="center" vertical="center" wrapText="1"/>
    </xf>
    <xf numFmtId="2" fontId="43" fillId="26" borderId="10" xfId="186" applyNumberFormat="1" applyFont="1" applyFill="1" applyBorder="1" applyAlignment="1">
      <alignment horizontal="center" vertical="center" wrapText="1"/>
    </xf>
    <xf numFmtId="167" fontId="49" fillId="0" borderId="10" xfId="185" applyNumberFormat="1" applyFont="1" applyFill="1" applyBorder="1" applyAlignment="1">
      <alignment horizontal="center" vertical="center"/>
    </xf>
    <xf numFmtId="0" fontId="47" fillId="0" borderId="0" xfId="172" applyFont="1" applyBorder="1" applyAlignment="1">
      <alignment horizontal="center" vertical="center" wrapText="1"/>
    </xf>
    <xf numFmtId="1" fontId="43" fillId="0" borderId="10" xfId="185" applyNumberFormat="1" applyFont="1" applyFill="1" applyBorder="1" applyAlignment="1">
      <alignment horizontal="center" vertical="center"/>
    </xf>
    <xf numFmtId="0" fontId="58" fillId="0" borderId="10" xfId="185" applyFont="1" applyFill="1" applyBorder="1" applyAlignment="1">
      <alignment horizontal="center" vertical="center" wrapText="1"/>
    </xf>
    <xf numFmtId="0" fontId="58" fillId="0" borderId="0" xfId="185" applyFont="1" applyFill="1" applyAlignment="1">
      <alignment horizontal="center" vertical="center" wrapText="1"/>
    </xf>
    <xf numFmtId="0" fontId="58" fillId="24" borderId="0" xfId="185" applyFont="1" applyFill="1" applyAlignment="1">
      <alignment horizontal="center" vertical="center" wrapText="1"/>
    </xf>
    <xf numFmtId="0" fontId="58" fillId="27" borderId="0" xfId="185" applyFont="1" applyFill="1" applyAlignment="1">
      <alignment horizontal="center" vertical="center" wrapText="1"/>
    </xf>
    <xf numFmtId="165" fontId="44" fillId="25" borderId="10" xfId="185" applyNumberFormat="1" applyFont="1" applyFill="1" applyBorder="1" applyAlignment="1" applyProtection="1">
      <alignment horizontal="center" vertical="center" wrapText="1"/>
    </xf>
    <xf numFmtId="165" fontId="10" fillId="26" borderId="10" xfId="185" applyNumberFormat="1" applyFont="1" applyFill="1" applyBorder="1" applyAlignment="1">
      <alignment horizontal="center" vertical="center"/>
    </xf>
    <xf numFmtId="165" fontId="12" fillId="27" borderId="10" xfId="185" applyNumberFormat="1" applyFont="1" applyFill="1" applyBorder="1" applyAlignment="1" applyProtection="1">
      <alignment horizontal="center" vertical="center" wrapText="1"/>
    </xf>
    <xf numFmtId="165" fontId="6" fillId="0" borderId="10" xfId="185" applyNumberFormat="1" applyFont="1" applyFill="1" applyBorder="1" applyAlignment="1" applyProtection="1">
      <alignment horizontal="center" vertical="center" wrapText="1"/>
    </xf>
    <xf numFmtId="165" fontId="6" fillId="27" borderId="10" xfId="185" applyNumberFormat="1" applyFont="1" applyFill="1" applyBorder="1" applyAlignment="1">
      <alignment horizontal="center" vertical="center"/>
    </xf>
    <xf numFmtId="165" fontId="43" fillId="0" borderId="10" xfId="185" applyNumberFormat="1" applyFont="1" applyFill="1" applyBorder="1" applyAlignment="1" applyProtection="1">
      <alignment horizontal="center" vertical="center" wrapText="1"/>
    </xf>
    <xf numFmtId="165" fontId="6" fillId="29" borderId="10" xfId="185" applyNumberFormat="1" applyFont="1" applyFill="1" applyBorder="1" applyAlignment="1" applyProtection="1">
      <alignment horizontal="center" vertical="center" wrapText="1"/>
    </xf>
    <xf numFmtId="165" fontId="6" fillId="0" borderId="10" xfId="180" applyNumberFormat="1" applyFont="1" applyFill="1" applyBorder="1" applyAlignment="1">
      <alignment horizontal="center" vertical="center" wrapText="1"/>
    </xf>
    <xf numFmtId="165" fontId="10" fillId="27" borderId="10" xfId="185" applyNumberFormat="1" applyFont="1" applyFill="1" applyBorder="1" applyAlignment="1">
      <alignment horizontal="center" vertical="center"/>
    </xf>
    <xf numFmtId="165" fontId="12" fillId="0" borderId="10" xfId="185" applyNumberFormat="1" applyFont="1" applyFill="1" applyBorder="1" applyAlignment="1" applyProtection="1">
      <alignment horizontal="center" vertical="center" wrapText="1"/>
    </xf>
    <xf numFmtId="165" fontId="12" fillId="27" borderId="10" xfId="185" applyNumberFormat="1" applyFont="1" applyFill="1" applyBorder="1" applyAlignment="1">
      <alignment horizontal="center" vertical="center"/>
    </xf>
    <xf numFmtId="165" fontId="6" fillId="0" borderId="10" xfId="185" applyNumberFormat="1" applyFont="1" applyFill="1" applyBorder="1" applyAlignment="1">
      <alignment horizontal="center" vertical="center"/>
    </xf>
    <xf numFmtId="0" fontId="6" fillId="0" borderId="10" xfId="172" applyFont="1" applyFill="1" applyBorder="1" applyAlignment="1">
      <alignment horizontal="center" vertical="center"/>
    </xf>
    <xf numFmtId="0" fontId="12" fillId="27" borderId="10" xfId="172" applyFont="1" applyFill="1" applyBorder="1" applyAlignment="1">
      <alignment horizontal="center" vertical="center"/>
    </xf>
    <xf numFmtId="165" fontId="6" fillId="0" borderId="10" xfId="185" applyNumberFormat="1" applyFont="1" applyFill="1" applyBorder="1" applyAlignment="1">
      <alignment horizontal="center" vertical="center" wrapText="1"/>
    </xf>
    <xf numFmtId="0" fontId="6" fillId="0" borderId="10" xfId="189" applyFont="1" applyFill="1" applyBorder="1" applyAlignment="1">
      <alignment horizontal="center" vertical="center"/>
    </xf>
    <xf numFmtId="0" fontId="6" fillId="0" borderId="10" xfId="189" applyFont="1" applyFill="1" applyBorder="1" applyAlignment="1">
      <alignment horizontal="center" vertical="center" wrapText="1"/>
    </xf>
    <xf numFmtId="0" fontId="6" fillId="0" borderId="10" xfId="337" applyFont="1" applyFill="1" applyBorder="1" applyAlignment="1">
      <alignment horizontal="center" vertical="center"/>
    </xf>
    <xf numFmtId="0" fontId="15" fillId="0" borderId="10" xfId="337" applyFont="1" applyFill="1" applyBorder="1" applyAlignment="1">
      <alignment horizontal="center" vertical="center"/>
    </xf>
    <xf numFmtId="165" fontId="43" fillId="0" borderId="10" xfId="185" applyNumberFormat="1" applyFont="1" applyFill="1" applyBorder="1" applyAlignment="1">
      <alignment horizontal="center" vertical="center"/>
    </xf>
    <xf numFmtId="165" fontId="43" fillId="25" borderId="10" xfId="185" applyNumberFormat="1" applyFont="1" applyFill="1" applyBorder="1" applyAlignment="1">
      <alignment horizontal="center" vertical="center"/>
    </xf>
    <xf numFmtId="165" fontId="44" fillId="26" borderId="10" xfId="185" applyNumberFormat="1" applyFont="1" applyFill="1" applyBorder="1" applyAlignment="1" applyProtection="1">
      <alignment horizontal="center" vertical="center" wrapText="1"/>
      <protection locked="0"/>
    </xf>
    <xf numFmtId="165" fontId="12" fillId="27" borderId="10" xfId="185" applyNumberFormat="1" applyFont="1" applyFill="1" applyBorder="1" applyAlignment="1" applyProtection="1">
      <alignment horizontal="center" vertical="center" wrapText="1"/>
      <protection locked="0"/>
    </xf>
    <xf numFmtId="2" fontId="43" fillId="27" borderId="10" xfId="179" applyNumberFormat="1" applyFont="1" applyFill="1" applyBorder="1" applyAlignment="1" applyProtection="1">
      <alignment horizontal="center" vertical="center"/>
      <protection locked="0"/>
    </xf>
    <xf numFmtId="9" fontId="43" fillId="25" borderId="10" xfId="185" applyNumberFormat="1" applyFont="1" applyFill="1" applyBorder="1" applyAlignment="1">
      <alignment horizontal="center" vertical="center"/>
    </xf>
    <xf numFmtId="0" fontId="43" fillId="26" borderId="10" xfId="185" applyFont="1" applyFill="1" applyBorder="1" applyAlignment="1" applyProtection="1">
      <alignment horizontal="center" vertical="center" wrapText="1"/>
    </xf>
    <xf numFmtId="165" fontId="12" fillId="27" borderId="10" xfId="183" applyNumberFormat="1" applyFont="1" applyFill="1" applyBorder="1" applyAlignment="1">
      <alignment horizontal="center" vertical="center" wrapText="1"/>
    </xf>
    <xf numFmtId="0" fontId="6" fillId="0" borderId="10" xfId="186" applyFont="1" applyFill="1" applyBorder="1" applyAlignment="1">
      <alignment horizontal="center" vertical="center" wrapText="1"/>
    </xf>
    <xf numFmtId="0" fontId="43" fillId="25" borderId="10" xfId="185" applyFont="1" applyFill="1" applyBorder="1" applyAlignment="1">
      <alignment horizontal="center" vertical="center"/>
    </xf>
    <xf numFmtId="0" fontId="13" fillId="26" borderId="10" xfId="186" applyFont="1" applyFill="1" applyBorder="1" applyAlignment="1">
      <alignment horizontal="center" vertical="center"/>
    </xf>
    <xf numFmtId="0" fontId="12" fillId="27" borderId="10" xfId="337" applyFont="1" applyFill="1" applyBorder="1" applyAlignment="1">
      <alignment horizontal="center" vertical="center"/>
    </xf>
    <xf numFmtId="0" fontId="6" fillId="24" borderId="10" xfId="186" applyFont="1" applyFill="1" applyBorder="1" applyAlignment="1">
      <alignment horizontal="center" vertical="center" wrapText="1"/>
    </xf>
    <xf numFmtId="0" fontId="43" fillId="25" borderId="10" xfId="186" applyFont="1" applyFill="1" applyBorder="1" applyAlignment="1">
      <alignment horizontal="center" vertical="center"/>
    </xf>
    <xf numFmtId="0" fontId="12" fillId="27" borderId="10" xfId="186" applyFont="1" applyFill="1" applyBorder="1" applyAlignment="1" applyProtection="1">
      <alignment horizontal="center" vertical="center" wrapText="1"/>
    </xf>
    <xf numFmtId="0" fontId="6" fillId="0" borderId="10" xfId="180" applyFont="1" applyFill="1" applyBorder="1" applyAlignment="1" applyProtection="1">
      <alignment horizontal="center" vertical="center" wrapText="1"/>
    </xf>
    <xf numFmtId="0" fontId="6" fillId="0" borderId="10" xfId="181" applyFont="1" applyFill="1" applyBorder="1" applyAlignment="1" applyProtection="1">
      <alignment horizontal="center" vertical="center" wrapText="1"/>
    </xf>
    <xf numFmtId="0" fontId="6" fillId="0" borderId="10" xfId="332" applyFont="1" applyFill="1" applyBorder="1" applyAlignment="1">
      <alignment horizontal="center" vertical="center"/>
    </xf>
    <xf numFmtId="0" fontId="43" fillId="26" borderId="10" xfId="186" applyFont="1" applyFill="1" applyBorder="1" applyAlignment="1" applyProtection="1">
      <alignment horizontal="center" vertical="center" wrapText="1"/>
    </xf>
    <xf numFmtId="165" fontId="6" fillId="0" borderId="10" xfId="186" applyNumberFormat="1" applyFont="1" applyFill="1" applyBorder="1" applyAlignment="1">
      <alignment horizontal="center" vertical="center"/>
    </xf>
    <xf numFmtId="0" fontId="47" fillId="0" borderId="0" xfId="172" applyFont="1" applyBorder="1" applyAlignment="1">
      <alignment horizontal="center" wrapText="1"/>
    </xf>
    <xf numFmtId="1" fontId="6" fillId="29" borderId="10" xfId="185" applyNumberFormat="1" applyFont="1" applyFill="1" applyBorder="1" applyAlignment="1">
      <alignment horizontal="center" vertical="center" wrapText="1"/>
    </xf>
    <xf numFmtId="1" fontId="46" fillId="29" borderId="10" xfId="185" applyNumberFormat="1" applyFont="1" applyFill="1" applyBorder="1" applyAlignment="1">
      <alignment horizontal="center" vertical="center" wrapText="1"/>
    </xf>
    <xf numFmtId="1" fontId="6" fillId="29" borderId="10" xfId="186" applyNumberFormat="1" applyFont="1" applyFill="1" applyBorder="1" applyAlignment="1">
      <alignment horizontal="center" vertical="center" wrapText="1"/>
    </xf>
    <xf numFmtId="1" fontId="6" fillId="0" borderId="10" xfId="186" applyNumberFormat="1" applyFont="1" applyFill="1" applyBorder="1" applyAlignment="1">
      <alignment horizontal="center" vertical="center" wrapText="1"/>
    </xf>
    <xf numFmtId="1" fontId="12" fillId="27" borderId="10" xfId="183" applyNumberFormat="1" applyFont="1" applyFill="1" applyBorder="1" applyAlignment="1">
      <alignment horizontal="center" vertical="center" wrapText="1"/>
    </xf>
    <xf numFmtId="1" fontId="51" fillId="0" borderId="10" xfId="186" applyNumberFormat="1" applyFont="1" applyFill="1" applyBorder="1" applyAlignment="1">
      <alignment horizontal="center" vertical="center" wrapText="1"/>
    </xf>
    <xf numFmtId="1" fontId="6" fillId="0" borderId="10" xfId="337" applyNumberFormat="1" applyFont="1" applyFill="1" applyBorder="1" applyAlignment="1">
      <alignment horizontal="center" vertical="center"/>
    </xf>
    <xf numFmtId="2" fontId="47" fillId="0" borderId="0" xfId="172" applyNumberFormat="1" applyFont="1" applyAlignment="1" applyProtection="1">
      <alignment horizontal="center" vertical="center"/>
    </xf>
    <xf numFmtId="2" fontId="47" fillId="0" borderId="0" xfId="172" applyNumberFormat="1" applyFont="1" applyBorder="1" applyAlignment="1" applyProtection="1">
      <alignment horizontal="center" vertical="center"/>
    </xf>
    <xf numFmtId="171" fontId="6" fillId="0" borderId="0" xfId="172" applyNumberFormat="1" applyFont="1" applyAlignment="1" applyProtection="1">
      <alignment horizontal="center" vertical="center"/>
    </xf>
    <xf numFmtId="4" fontId="6" fillId="0" borderId="10" xfId="185" applyNumberFormat="1" applyFont="1" applyFill="1" applyBorder="1" applyAlignment="1">
      <alignment horizontal="center" vertical="center" wrapText="1"/>
    </xf>
    <xf numFmtId="171" fontId="6" fillId="0" borderId="10" xfId="185" applyNumberFormat="1" applyFont="1" applyFill="1" applyBorder="1" applyAlignment="1">
      <alignment horizontal="center" vertical="center" wrapText="1"/>
    </xf>
    <xf numFmtId="1" fontId="6" fillId="0" borderId="10" xfId="337" applyNumberFormat="1" applyFont="1" applyBorder="1" applyAlignment="1">
      <alignment horizontal="center" vertical="center"/>
    </xf>
    <xf numFmtId="1" fontId="6" fillId="0" borderId="10" xfId="179" applyNumberFormat="1" applyFont="1" applyFill="1" applyBorder="1" applyAlignment="1">
      <alignment horizontal="center" vertical="center" wrapText="1"/>
    </xf>
    <xf numFmtId="1" fontId="6" fillId="29" borderId="10" xfId="179" applyNumberFormat="1" applyFont="1" applyFill="1" applyBorder="1" applyAlignment="1">
      <alignment horizontal="center" vertical="center" wrapText="1"/>
    </xf>
    <xf numFmtId="3" fontId="6" fillId="0" borderId="10" xfId="186" applyNumberFormat="1" applyFont="1" applyFill="1" applyBorder="1" applyAlignment="1" applyProtection="1">
      <alignment horizontal="center" vertical="center" wrapText="1"/>
    </xf>
    <xf numFmtId="3" fontId="6" fillId="0" borderId="10" xfId="185" applyNumberFormat="1" applyFont="1" applyFill="1" applyBorder="1" applyAlignment="1" applyProtection="1">
      <alignment horizontal="center" vertical="center" wrapText="1"/>
    </xf>
    <xf numFmtId="3" fontId="6" fillId="29" borderId="10" xfId="186" applyNumberFormat="1" applyFont="1" applyFill="1" applyBorder="1" applyAlignment="1" applyProtection="1">
      <alignment horizontal="center" vertical="center" wrapText="1"/>
    </xf>
    <xf numFmtId="1" fontId="43" fillId="0" borderId="10" xfId="185" applyNumberFormat="1" applyFont="1" applyFill="1" applyBorder="1" applyAlignment="1" applyProtection="1">
      <alignment horizontal="center" vertical="center" wrapText="1"/>
    </xf>
    <xf numFmtId="1" fontId="6" fillId="29" borderId="10" xfId="188" applyNumberFormat="1" applyFont="1" applyFill="1" applyBorder="1" applyAlignment="1">
      <alignment horizontal="center" vertical="center" wrapText="1"/>
    </xf>
    <xf numFmtId="1" fontId="6" fillId="0" borderId="10" xfId="374" applyNumberFormat="1" applyFont="1" applyFill="1" applyBorder="1" applyAlignment="1">
      <alignment horizontal="center" vertical="center"/>
    </xf>
    <xf numFmtId="1" fontId="43" fillId="0" borderId="10" xfId="185" applyNumberFormat="1" applyFont="1" applyFill="1" applyBorder="1" applyAlignment="1">
      <alignment horizontal="center" vertical="center" wrapText="1"/>
    </xf>
    <xf numFmtId="1" fontId="6" fillId="29" borderId="10" xfId="185" applyNumberFormat="1" applyFont="1" applyFill="1" applyBorder="1" applyAlignment="1" applyProtection="1">
      <alignment horizontal="center" vertical="center" wrapText="1"/>
    </xf>
    <xf numFmtId="0" fontId="6" fillId="29" borderId="0" xfId="185" applyFont="1" applyFill="1" applyAlignment="1">
      <alignment horizontal="center" vertical="center" wrapText="1"/>
    </xf>
    <xf numFmtId="1" fontId="10" fillId="26" borderId="10" xfId="185" applyNumberFormat="1" applyFont="1" applyFill="1" applyBorder="1" applyAlignment="1">
      <alignment horizontal="center" vertical="center" wrapText="1"/>
    </xf>
    <xf numFmtId="0" fontId="46" fillId="29" borderId="10" xfId="337" applyFont="1" applyFill="1" applyBorder="1" applyAlignment="1">
      <alignment vertical="center" wrapText="1"/>
    </xf>
    <xf numFmtId="165" fontId="59" fillId="29" borderId="10" xfId="185" applyNumberFormat="1" applyFont="1" applyFill="1" applyBorder="1" applyAlignment="1">
      <alignment vertical="center"/>
    </xf>
    <xf numFmtId="165" fontId="59" fillId="29" borderId="10" xfId="185" applyNumberFormat="1" applyFont="1" applyFill="1" applyBorder="1" applyAlignment="1">
      <alignment horizontal="center" vertical="center"/>
    </xf>
    <xf numFmtId="2" fontId="59" fillId="29" borderId="10" xfId="185" applyNumberFormat="1" applyFont="1" applyFill="1" applyBorder="1" applyAlignment="1">
      <alignment horizontal="center" vertical="center"/>
    </xf>
    <xf numFmtId="2" fontId="59" fillId="29" borderId="10" xfId="185" applyNumberFormat="1" applyFont="1" applyFill="1" applyBorder="1" applyAlignment="1">
      <alignment horizontal="center" vertical="center" wrapText="1"/>
    </xf>
    <xf numFmtId="0" fontId="59" fillId="29" borderId="10" xfId="185" applyFont="1" applyFill="1" applyBorder="1" applyAlignment="1">
      <alignment horizontal="center" vertical="center" wrapText="1"/>
    </xf>
    <xf numFmtId="0" fontId="59" fillId="29" borderId="0" xfId="185" applyFont="1" applyFill="1" applyAlignment="1">
      <alignment horizontal="center" vertical="center" wrapText="1"/>
    </xf>
    <xf numFmtId="1" fontId="59" fillId="29" borderId="10" xfId="185" applyNumberFormat="1" applyFont="1" applyFill="1" applyBorder="1" applyAlignment="1">
      <alignment horizontal="center" vertical="center" wrapText="1"/>
    </xf>
    <xf numFmtId="1" fontId="59" fillId="29" borderId="10" xfId="185" applyNumberFormat="1" applyFont="1" applyFill="1" applyBorder="1" applyAlignment="1">
      <alignment horizontal="center" vertical="center"/>
    </xf>
    <xf numFmtId="1" fontId="6" fillId="0" borderId="10" xfId="185" applyNumberFormat="1" applyFont="1" applyFill="1" applyBorder="1" applyAlignment="1" applyProtection="1">
      <alignment horizontal="center" vertical="center" wrapText="1"/>
      <protection locked="0"/>
    </xf>
    <xf numFmtId="1" fontId="6" fillId="29" borderId="10" xfId="185" applyNumberFormat="1" applyFont="1" applyFill="1" applyBorder="1" applyAlignment="1" applyProtection="1">
      <alignment horizontal="center" vertical="center" wrapText="1"/>
      <protection locked="0"/>
    </xf>
    <xf numFmtId="170" fontId="6" fillId="0" borderId="10" xfId="172" applyNumberFormat="1" applyFont="1" applyFill="1" applyBorder="1" applyAlignment="1" applyProtection="1">
      <alignment horizontal="center" vertical="center"/>
      <protection locked="0"/>
    </xf>
    <xf numFmtId="1" fontId="6" fillId="0" borderId="10" xfId="172" applyNumberFormat="1" applyFont="1" applyFill="1" applyBorder="1" applyAlignment="1" applyProtection="1">
      <alignment horizontal="center" vertical="center"/>
      <protection locked="0"/>
    </xf>
    <xf numFmtId="1" fontId="6" fillId="0" borderId="10" xfId="393" applyNumberFormat="1" applyFont="1" applyFill="1" applyBorder="1" applyAlignment="1" applyProtection="1">
      <alignment horizontal="center" vertical="center"/>
      <protection locked="0"/>
    </xf>
    <xf numFmtId="1" fontId="6" fillId="29" borderId="10" xfId="172" applyNumberFormat="1" applyFont="1" applyFill="1" applyBorder="1" applyAlignment="1" applyProtection="1">
      <alignment horizontal="center" vertical="center"/>
      <protection locked="0"/>
    </xf>
    <xf numFmtId="1" fontId="6" fillId="29" borderId="10" xfId="393" applyNumberFormat="1" applyFont="1" applyFill="1" applyBorder="1" applyAlignment="1" applyProtection="1">
      <alignment horizontal="center" vertical="center"/>
      <protection locked="0"/>
    </xf>
    <xf numFmtId="2" fontId="60" fillId="0" borderId="10" xfId="185" applyNumberFormat="1" applyFont="1" applyFill="1" applyBorder="1" applyAlignment="1" applyProtection="1">
      <alignment horizontal="center" vertical="center" wrapText="1"/>
    </xf>
    <xf numFmtId="0" fontId="60" fillId="24" borderId="0" xfId="185" applyFont="1" applyFill="1" applyAlignment="1">
      <alignment horizontal="center" vertical="center" wrapText="1"/>
    </xf>
    <xf numFmtId="1" fontId="61" fillId="0" borderId="10" xfId="185" applyNumberFormat="1" applyFont="1" applyFill="1" applyBorder="1" applyAlignment="1">
      <alignment horizontal="center" vertical="center" wrapText="1"/>
    </xf>
    <xf numFmtId="2" fontId="60" fillId="25" borderId="10" xfId="185" applyNumberFormat="1" applyFont="1" applyFill="1" applyBorder="1" applyAlignment="1" applyProtection="1">
      <alignment horizontal="center" vertical="center" wrapText="1"/>
    </xf>
    <xf numFmtId="2" fontId="60" fillId="26" borderId="10" xfId="185" applyNumberFormat="1" applyFont="1" applyFill="1" applyBorder="1" applyAlignment="1">
      <alignment horizontal="center" vertical="center" wrapText="1"/>
    </xf>
    <xf numFmtId="2" fontId="62" fillId="27" borderId="10" xfId="185" applyNumberFormat="1" applyFont="1" applyFill="1" applyBorder="1" applyAlignment="1" applyProtection="1">
      <alignment horizontal="center" vertical="center" wrapText="1"/>
    </xf>
    <xf numFmtId="2" fontId="63" fillId="27" borderId="10" xfId="185" applyNumberFormat="1" applyFont="1" applyFill="1" applyBorder="1" applyAlignment="1" applyProtection="1">
      <alignment horizontal="center" vertical="center" wrapText="1"/>
    </xf>
    <xf numFmtId="2" fontId="60" fillId="27" borderId="10" xfId="185" applyNumberFormat="1" applyFont="1" applyFill="1" applyBorder="1" applyAlignment="1" applyProtection="1">
      <alignment horizontal="center" vertical="center" wrapText="1"/>
    </xf>
    <xf numFmtId="2" fontId="60" fillId="29" borderId="10" xfId="185" applyNumberFormat="1" applyFont="1" applyFill="1" applyBorder="1" applyAlignment="1" applyProtection="1">
      <alignment horizontal="center" vertical="center" wrapText="1"/>
    </xf>
    <xf numFmtId="2" fontId="64" fillId="0" borderId="10" xfId="185" applyNumberFormat="1" applyFont="1" applyFill="1" applyBorder="1" applyAlignment="1" applyProtection="1">
      <alignment horizontal="center" vertical="center" wrapText="1"/>
    </xf>
    <xf numFmtId="2" fontId="60" fillId="27" borderId="10" xfId="185" applyNumberFormat="1" applyFont="1" applyFill="1" applyBorder="1" applyAlignment="1">
      <alignment horizontal="center" vertical="center" wrapText="1"/>
    </xf>
    <xf numFmtId="2" fontId="60" fillId="0" borderId="10" xfId="179" applyNumberFormat="1" applyFont="1" applyFill="1" applyBorder="1" applyAlignment="1">
      <alignment horizontal="center" vertical="center" wrapText="1"/>
    </xf>
    <xf numFmtId="2" fontId="60" fillId="29" borderId="10" xfId="191" applyNumberFormat="1" applyFont="1" applyFill="1" applyBorder="1" applyAlignment="1" applyProtection="1">
      <alignment horizontal="center" vertical="center" wrapText="1"/>
    </xf>
    <xf numFmtId="2" fontId="60" fillId="29" borderId="10" xfId="185" applyNumberFormat="1" applyFont="1" applyFill="1" applyBorder="1" applyAlignment="1">
      <alignment horizontal="center" vertical="center"/>
    </xf>
    <xf numFmtId="2" fontId="60" fillId="29" borderId="10" xfId="374" applyNumberFormat="1" applyFont="1" applyFill="1" applyBorder="1" applyAlignment="1">
      <alignment horizontal="center" vertical="center" wrapText="1"/>
    </xf>
    <xf numFmtId="2" fontId="60" fillId="29" borderId="10" xfId="186" applyNumberFormat="1" applyFont="1" applyFill="1" applyBorder="1" applyAlignment="1">
      <alignment horizontal="center" vertical="center"/>
    </xf>
    <xf numFmtId="2" fontId="60" fillId="0" borderId="10" xfId="186" applyNumberFormat="1" applyFont="1" applyFill="1" applyBorder="1" applyAlignment="1">
      <alignment horizontal="center" vertical="center"/>
    </xf>
    <xf numFmtId="2" fontId="60" fillId="29" borderId="10" xfId="185" applyNumberFormat="1" applyFont="1" applyFill="1" applyBorder="1" applyAlignment="1">
      <alignment horizontal="center" vertical="center" wrapText="1"/>
    </xf>
    <xf numFmtId="2" fontId="63" fillId="27" borderId="10" xfId="185" applyNumberFormat="1" applyFont="1" applyFill="1" applyBorder="1" applyAlignment="1">
      <alignment horizontal="center" vertical="center" wrapText="1"/>
    </xf>
    <xf numFmtId="2" fontId="63" fillId="0" borderId="10" xfId="172" applyNumberFormat="1" applyFont="1" applyFill="1" applyBorder="1" applyAlignment="1">
      <alignment horizontal="center" vertical="center" wrapText="1"/>
    </xf>
    <xf numFmtId="2" fontId="60" fillId="0" borderId="10" xfId="185" applyNumberFormat="1" applyFont="1" applyFill="1" applyBorder="1" applyAlignment="1">
      <alignment horizontal="center" vertical="center" wrapText="1"/>
    </xf>
    <xf numFmtId="2" fontId="60" fillId="29" borderId="10" xfId="179" applyNumberFormat="1" applyFont="1" applyFill="1" applyBorder="1" applyAlignment="1">
      <alignment horizontal="center" vertical="center" wrapText="1"/>
    </xf>
    <xf numFmtId="2" fontId="63" fillId="27" borderId="10" xfId="172" applyNumberFormat="1" applyFont="1" applyFill="1" applyBorder="1" applyAlignment="1">
      <alignment horizontal="center" vertical="center" wrapText="1"/>
    </xf>
    <xf numFmtId="166" fontId="60" fillId="0" borderId="10" xfId="185" applyNumberFormat="1" applyFont="1" applyFill="1" applyBorder="1" applyAlignment="1">
      <alignment horizontal="center" vertical="center" wrapText="1"/>
    </xf>
    <xf numFmtId="2" fontId="60" fillId="0" borderId="10" xfId="179" applyNumberFormat="1" applyFont="1" applyFill="1" applyBorder="1" applyAlignment="1">
      <alignment horizontal="center" vertical="center"/>
    </xf>
    <xf numFmtId="2" fontId="60" fillId="0" borderId="10" xfId="180" applyNumberFormat="1" applyFont="1" applyFill="1" applyBorder="1" applyAlignment="1">
      <alignment horizontal="center" vertical="center" wrapText="1"/>
    </xf>
    <xf numFmtId="2" fontId="60" fillId="0" borderId="10" xfId="190" applyNumberFormat="1" applyFont="1" applyFill="1" applyBorder="1" applyAlignment="1">
      <alignment horizontal="center" vertical="center"/>
    </xf>
    <xf numFmtId="2" fontId="65" fillId="29" borderId="10" xfId="185" applyNumberFormat="1" applyFont="1" applyFill="1" applyBorder="1" applyAlignment="1">
      <alignment horizontal="center" vertical="center" wrapText="1"/>
    </xf>
    <xf numFmtId="2" fontId="60" fillId="0" borderId="10" xfId="180" applyNumberFormat="1" applyFont="1" applyFill="1" applyBorder="1" applyAlignment="1">
      <alignment horizontal="center" vertical="center"/>
    </xf>
    <xf numFmtId="2" fontId="64" fillId="0" borderId="10" xfId="185" applyNumberFormat="1" applyFont="1" applyFill="1" applyBorder="1" applyAlignment="1">
      <alignment horizontal="center" vertical="center" wrapText="1"/>
    </xf>
    <xf numFmtId="165" fontId="66" fillId="25" borderId="10" xfId="185" applyNumberFormat="1" applyFont="1" applyFill="1" applyBorder="1" applyAlignment="1">
      <alignment horizontal="center" vertical="center"/>
    </xf>
    <xf numFmtId="2" fontId="66" fillId="26" borderId="10" xfId="185" applyNumberFormat="1" applyFont="1" applyFill="1" applyBorder="1" applyAlignment="1" applyProtection="1">
      <alignment horizontal="center" vertical="center" wrapText="1"/>
      <protection locked="0"/>
    </xf>
    <xf numFmtId="2" fontId="63" fillId="27" borderId="10" xfId="185" applyNumberFormat="1" applyFont="1" applyFill="1" applyBorder="1" applyAlignment="1" applyProtection="1">
      <alignment horizontal="center" vertical="center" wrapText="1"/>
      <protection locked="0"/>
    </xf>
    <xf numFmtId="2" fontId="60" fillId="0" borderId="10" xfId="185" applyNumberFormat="1" applyFont="1" applyFill="1" applyBorder="1" applyAlignment="1" applyProtection="1">
      <alignment horizontal="center" vertical="center" wrapText="1"/>
      <protection locked="0"/>
    </xf>
    <xf numFmtId="2" fontId="60" fillId="27" borderId="10" xfId="185" applyNumberFormat="1" applyFont="1" applyFill="1" applyBorder="1" applyAlignment="1" applyProtection="1">
      <alignment horizontal="center" vertical="center" wrapText="1"/>
      <protection locked="0"/>
    </xf>
    <xf numFmtId="2" fontId="60" fillId="29" borderId="10" xfId="179" applyNumberFormat="1" applyFont="1" applyFill="1" applyBorder="1" applyAlignment="1" applyProtection="1">
      <alignment horizontal="center" vertical="center"/>
      <protection locked="0"/>
    </xf>
    <xf numFmtId="2" fontId="60" fillId="29" borderId="10" xfId="392" applyNumberFormat="1" applyFont="1" applyFill="1" applyBorder="1" applyAlignment="1" applyProtection="1">
      <alignment horizontal="center" vertical="center"/>
      <protection locked="0"/>
    </xf>
    <xf numFmtId="2" fontId="60" fillId="0" borderId="10" xfId="392" applyNumberFormat="1" applyFont="1" applyFill="1" applyBorder="1" applyAlignment="1" applyProtection="1">
      <alignment horizontal="center" vertical="center"/>
      <protection locked="0"/>
    </xf>
    <xf numFmtId="2" fontId="66" fillId="25" borderId="10" xfId="185" applyNumberFormat="1" applyFont="1" applyFill="1" applyBorder="1" applyAlignment="1">
      <alignment horizontal="center" vertical="center"/>
    </xf>
    <xf numFmtId="2" fontId="64" fillId="26" borderId="10" xfId="185" applyNumberFormat="1" applyFont="1" applyFill="1" applyBorder="1" applyAlignment="1" applyProtection="1">
      <alignment horizontal="center" vertical="center" wrapText="1"/>
    </xf>
    <xf numFmtId="2" fontId="62" fillId="27" borderId="10" xfId="183" applyNumberFormat="1" applyFont="1" applyFill="1" applyBorder="1" applyAlignment="1">
      <alignment horizontal="center" vertical="center" wrapText="1"/>
    </xf>
    <xf numFmtId="4" fontId="60" fillId="0" borderId="10" xfId="179" applyNumberFormat="1" applyFont="1" applyFill="1" applyBorder="1" applyAlignment="1">
      <alignment horizontal="center" vertical="center" wrapText="1"/>
    </xf>
    <xf numFmtId="4" fontId="60" fillId="0" borderId="10" xfId="337" applyNumberFormat="1" applyFont="1" applyFill="1" applyBorder="1" applyAlignment="1">
      <alignment horizontal="center" vertical="center"/>
    </xf>
    <xf numFmtId="2" fontId="60" fillId="0" borderId="10" xfId="186" applyNumberFormat="1" applyFont="1" applyFill="1" applyBorder="1" applyAlignment="1">
      <alignment horizontal="center" vertical="center" wrapText="1"/>
    </xf>
    <xf numFmtId="167" fontId="66" fillId="25" borderId="10" xfId="185" applyNumberFormat="1" applyFont="1" applyFill="1" applyBorder="1" applyAlignment="1">
      <alignment horizontal="center" vertical="center"/>
    </xf>
    <xf numFmtId="2" fontId="66" fillId="26" borderId="10" xfId="186" applyNumberFormat="1" applyFont="1" applyFill="1" applyBorder="1" applyAlignment="1">
      <alignment horizontal="center" vertical="center"/>
    </xf>
    <xf numFmtId="2" fontId="62" fillId="27" borderId="10" xfId="337" applyNumberFormat="1" applyFont="1" applyFill="1" applyBorder="1" applyAlignment="1">
      <alignment horizontal="center" vertical="center"/>
    </xf>
    <xf numFmtId="4" fontId="60" fillId="29" borderId="10" xfId="337" applyNumberFormat="1" applyFont="1" applyFill="1" applyBorder="1" applyAlignment="1">
      <alignment horizontal="center" vertical="center"/>
    </xf>
    <xf numFmtId="2" fontId="62" fillId="26" borderId="10" xfId="186" applyNumberFormat="1" applyFont="1" applyFill="1" applyBorder="1" applyAlignment="1">
      <alignment horizontal="center" vertical="center" wrapText="1"/>
    </xf>
    <xf numFmtId="4" fontId="60" fillId="29" borderId="10" xfId="335" applyNumberFormat="1" applyFont="1" applyFill="1" applyBorder="1" applyAlignment="1">
      <alignment horizontal="center" vertical="center"/>
    </xf>
    <xf numFmtId="167" fontId="66" fillId="25" borderId="10" xfId="186" applyNumberFormat="1" applyFont="1" applyFill="1" applyBorder="1" applyAlignment="1">
      <alignment horizontal="center" vertical="center"/>
    </xf>
    <xf numFmtId="2" fontId="60" fillId="27" borderId="10" xfId="186" applyNumberFormat="1" applyFont="1" applyFill="1" applyBorder="1" applyAlignment="1">
      <alignment horizontal="center" vertical="center" wrapText="1"/>
    </xf>
    <xf numFmtId="2" fontId="60" fillId="29" borderId="10" xfId="295" applyNumberFormat="1" applyFont="1" applyFill="1" applyBorder="1" applyAlignment="1">
      <alignment horizontal="center" vertical="center" wrapText="1"/>
    </xf>
    <xf numFmtId="4" fontId="60" fillId="0" borderId="10" xfId="186" applyNumberFormat="1" applyFont="1" applyFill="1" applyBorder="1" applyAlignment="1" applyProtection="1">
      <alignment horizontal="center" vertical="center" wrapText="1"/>
    </xf>
    <xf numFmtId="164" fontId="66" fillId="25" borderId="10" xfId="388" applyNumberFormat="1" applyFont="1" applyFill="1" applyBorder="1" applyAlignment="1">
      <alignment horizontal="center" vertical="center"/>
    </xf>
    <xf numFmtId="2" fontId="66" fillId="26" borderId="10" xfId="186" applyNumberFormat="1" applyFont="1" applyFill="1" applyBorder="1" applyAlignment="1" applyProtection="1">
      <alignment horizontal="center" vertical="center" wrapText="1"/>
    </xf>
    <xf numFmtId="2" fontId="66" fillId="0" borderId="10" xfId="185" applyNumberFormat="1" applyFont="1" applyFill="1" applyBorder="1" applyAlignment="1">
      <alignment horizontal="center" vertical="center"/>
    </xf>
    <xf numFmtId="0" fontId="60" fillId="0" borderId="0" xfId="185" applyFont="1" applyFill="1" applyAlignment="1">
      <alignment horizontal="center" vertical="center" wrapText="1"/>
    </xf>
    <xf numFmtId="0" fontId="60" fillId="0" borderId="0" xfId="172" applyFont="1" applyBorder="1" applyAlignment="1">
      <alignment horizontal="center" vertical="center" wrapText="1"/>
    </xf>
    <xf numFmtId="0" fontId="60" fillId="0" borderId="0" xfId="185" applyFont="1" applyFill="1" applyBorder="1" applyAlignment="1">
      <alignment horizontal="center" vertical="center" wrapText="1"/>
    </xf>
    <xf numFmtId="2" fontId="60" fillId="0" borderId="0" xfId="185" applyNumberFormat="1" applyFont="1" applyFill="1" applyAlignment="1">
      <alignment horizontal="center" vertical="center" wrapText="1"/>
    </xf>
    <xf numFmtId="0" fontId="64" fillId="0" borderId="0" xfId="185" applyFont="1" applyFill="1" applyBorder="1" applyAlignment="1" applyProtection="1">
      <alignment horizontal="center" vertical="center" wrapText="1"/>
    </xf>
    <xf numFmtId="1" fontId="60" fillId="0" borderId="10" xfId="185" applyNumberFormat="1" applyFont="1" applyFill="1" applyBorder="1" applyAlignment="1" applyProtection="1">
      <alignment horizontal="center" vertical="center" wrapText="1"/>
    </xf>
    <xf numFmtId="2" fontId="60" fillId="0" borderId="10" xfId="191" applyNumberFormat="1" applyFont="1" applyFill="1" applyBorder="1" applyAlignment="1" applyProtection="1">
      <alignment horizontal="center" vertical="center" wrapText="1"/>
    </xf>
    <xf numFmtId="2" fontId="60" fillId="0" borderId="10" xfId="185" applyNumberFormat="1" applyFont="1" applyFill="1" applyBorder="1" applyAlignment="1">
      <alignment horizontal="center" vertical="center"/>
    </xf>
    <xf numFmtId="2" fontId="60" fillId="0" borderId="10" xfId="374" applyNumberFormat="1" applyFont="1" applyFill="1" applyBorder="1" applyAlignment="1">
      <alignment horizontal="center" vertical="center" wrapText="1"/>
    </xf>
    <xf numFmtId="1" fontId="60" fillId="29" borderId="10" xfId="185" applyNumberFormat="1" applyFont="1" applyFill="1" applyBorder="1" applyAlignment="1" applyProtection="1">
      <alignment horizontal="center" vertical="center" wrapText="1"/>
    </xf>
    <xf numFmtId="1" fontId="60" fillId="0" borderId="10" xfId="185" applyNumberFormat="1" applyFont="1" applyFill="1" applyBorder="1" applyAlignment="1">
      <alignment horizontal="center" vertical="center"/>
    </xf>
    <xf numFmtId="2" fontId="60" fillId="0" borderId="10" xfId="179" applyNumberFormat="1" applyFont="1" applyFill="1" applyBorder="1" applyAlignment="1" applyProtection="1">
      <alignment horizontal="center" vertical="center"/>
      <protection locked="0"/>
    </xf>
    <xf numFmtId="2" fontId="60" fillId="0" borderId="10" xfId="295" applyNumberFormat="1" applyFont="1" applyFill="1" applyBorder="1" applyAlignment="1">
      <alignment horizontal="center" vertical="center" wrapText="1"/>
    </xf>
    <xf numFmtId="0" fontId="61" fillId="0" borderId="10" xfId="185" applyFont="1" applyFill="1" applyBorder="1" applyAlignment="1">
      <alignment horizontal="center" vertical="center" wrapText="1"/>
    </xf>
    <xf numFmtId="1" fontId="64" fillId="25" borderId="10" xfId="185" applyNumberFormat="1" applyFont="1" applyFill="1" applyBorder="1" applyAlignment="1">
      <alignment horizontal="center" vertical="center" wrapText="1"/>
    </xf>
    <xf numFmtId="1" fontId="64" fillId="26" borderId="10" xfId="185" applyNumberFormat="1" applyFont="1" applyFill="1" applyBorder="1" applyAlignment="1">
      <alignment horizontal="center" vertical="center" wrapText="1"/>
    </xf>
    <xf numFmtId="1" fontId="64" fillId="27" borderId="10" xfId="185" applyNumberFormat="1" applyFont="1" applyFill="1" applyBorder="1" applyAlignment="1">
      <alignment horizontal="center" vertical="center" wrapText="1"/>
    </xf>
    <xf numFmtId="1" fontId="60" fillId="27" borderId="10" xfId="185" applyNumberFormat="1" applyFont="1" applyFill="1" applyBorder="1" applyAlignment="1">
      <alignment horizontal="center" vertical="center" wrapText="1"/>
    </xf>
    <xf numFmtId="2" fontId="60" fillId="24" borderId="10" xfId="185" applyNumberFormat="1" applyFont="1" applyFill="1" applyBorder="1" applyAlignment="1">
      <alignment horizontal="center" vertical="center" wrapText="1"/>
    </xf>
    <xf numFmtId="1" fontId="60" fillId="24" borderId="10" xfId="185" applyNumberFormat="1" applyFont="1" applyFill="1" applyBorder="1" applyAlignment="1">
      <alignment horizontal="center" vertical="center" wrapText="1"/>
    </xf>
    <xf numFmtId="2" fontId="64" fillId="24" borderId="10" xfId="185" applyNumberFormat="1" applyFont="1" applyFill="1" applyBorder="1" applyAlignment="1">
      <alignment horizontal="center" vertical="center" wrapText="1"/>
    </xf>
    <xf numFmtId="1" fontId="65" fillId="29" borderId="10" xfId="185" applyNumberFormat="1" applyFont="1" applyFill="1" applyBorder="1" applyAlignment="1">
      <alignment horizontal="center" vertical="center" wrapText="1"/>
    </xf>
    <xf numFmtId="1" fontId="64" fillId="24" borderId="10" xfId="185" applyNumberFormat="1" applyFont="1" applyFill="1" applyBorder="1" applyAlignment="1">
      <alignment horizontal="center" vertical="center" wrapText="1"/>
    </xf>
    <xf numFmtId="2" fontId="60" fillId="25" borderId="10" xfId="185" applyNumberFormat="1" applyFont="1" applyFill="1" applyBorder="1" applyAlignment="1">
      <alignment horizontal="center" vertical="center" wrapText="1"/>
    </xf>
    <xf numFmtId="2" fontId="64" fillId="25" borderId="10" xfId="185" applyNumberFormat="1" applyFont="1" applyFill="1" applyBorder="1" applyAlignment="1">
      <alignment horizontal="center" vertical="center" wrapText="1"/>
    </xf>
    <xf numFmtId="2" fontId="61" fillId="0" borderId="0" xfId="185" applyNumberFormat="1" applyFont="1" applyFill="1" applyBorder="1" applyAlignment="1">
      <alignment horizontal="center" vertical="center" wrapText="1"/>
    </xf>
    <xf numFmtId="0" fontId="43" fillId="0" borderId="10" xfId="374" applyFont="1" applyFill="1" applyBorder="1" applyAlignment="1">
      <alignment vertical="center" wrapText="1"/>
    </xf>
    <xf numFmtId="2" fontId="64" fillId="0" borderId="10" xfId="179" applyNumberFormat="1" applyFont="1" applyFill="1" applyBorder="1" applyAlignment="1">
      <alignment horizontal="center" vertical="center"/>
    </xf>
    <xf numFmtId="1" fontId="64" fillId="0" borderId="10" xfId="185" applyNumberFormat="1" applyFont="1" applyFill="1" applyBorder="1" applyAlignment="1" applyProtection="1">
      <alignment horizontal="center" vertical="center" wrapText="1"/>
    </xf>
    <xf numFmtId="2" fontId="43" fillId="0" borderId="10" xfId="179" applyNumberFormat="1" applyFont="1" applyFill="1" applyBorder="1" applyAlignment="1">
      <alignment horizontal="center" vertical="center" wrapText="1"/>
    </xf>
    <xf numFmtId="1" fontId="43" fillId="0" borderId="10" xfId="179" applyNumberFormat="1" applyFont="1" applyFill="1" applyBorder="1" applyAlignment="1">
      <alignment horizontal="center" vertical="center" wrapText="1"/>
    </xf>
    <xf numFmtId="166" fontId="64" fillId="0" borderId="10" xfId="185" applyNumberFormat="1" applyFont="1" applyFill="1" applyBorder="1" applyAlignment="1">
      <alignment horizontal="center" vertical="center" wrapText="1"/>
    </xf>
    <xf numFmtId="165" fontId="67" fillId="0" borderId="10" xfId="185" applyNumberFormat="1" applyFont="1" applyFill="1" applyBorder="1" applyAlignment="1">
      <alignment vertical="center" wrapText="1"/>
    </xf>
    <xf numFmtId="49" fontId="67" fillId="0" borderId="10" xfId="186" applyNumberFormat="1" applyFont="1" applyFill="1" applyBorder="1" applyAlignment="1" applyProtection="1">
      <alignment vertical="center" wrapText="1"/>
    </xf>
    <xf numFmtId="49" fontId="67" fillId="0" borderId="10" xfId="185" applyNumberFormat="1" applyFont="1" applyFill="1" applyBorder="1" applyAlignment="1" applyProtection="1">
      <alignment vertical="center" wrapText="1"/>
    </xf>
    <xf numFmtId="49" fontId="12" fillId="27" borderId="10" xfId="185" applyNumberFormat="1" applyFont="1" applyFill="1" applyBorder="1" applyAlignment="1" applyProtection="1">
      <alignment horizontal="center" vertical="center" wrapText="1"/>
    </xf>
    <xf numFmtId="2" fontId="60" fillId="29" borderId="10" xfId="189" applyNumberFormat="1" applyFont="1" applyFill="1" applyBorder="1" applyAlignment="1">
      <alignment horizontal="center" vertical="center" wrapText="1"/>
    </xf>
    <xf numFmtId="1" fontId="6" fillId="29" borderId="10" xfId="189" applyNumberFormat="1" applyFont="1" applyFill="1" applyBorder="1" applyAlignment="1">
      <alignment horizontal="center" vertical="center" wrapText="1"/>
    </xf>
    <xf numFmtId="0" fontId="67" fillId="0" borderId="10" xfId="189" applyFont="1" applyFill="1" applyBorder="1" applyAlignment="1">
      <alignment vertical="center" wrapText="1"/>
    </xf>
    <xf numFmtId="49" fontId="67" fillId="0" borderId="10" xfId="186" applyNumberFormat="1" applyFont="1" applyFill="1" applyBorder="1" applyAlignment="1" applyProtection="1">
      <alignment vertical="center" wrapText="1"/>
      <protection locked="0"/>
    </xf>
    <xf numFmtId="165" fontId="58" fillId="29" borderId="10" xfId="185" applyNumberFormat="1" applyFont="1" applyFill="1" applyBorder="1" applyAlignment="1">
      <alignment vertical="center"/>
    </xf>
    <xf numFmtId="165" fontId="58" fillId="29" borderId="10" xfId="185" applyNumberFormat="1" applyFont="1" applyFill="1" applyBorder="1" applyAlignment="1">
      <alignment horizontal="center" vertical="center"/>
    </xf>
    <xf numFmtId="2" fontId="68" fillId="29" borderId="10" xfId="185" applyNumberFormat="1" applyFont="1" applyFill="1" applyBorder="1" applyAlignment="1">
      <alignment horizontal="center" vertical="center" wrapText="1"/>
    </xf>
    <xf numFmtId="2" fontId="58" fillId="29" borderId="10" xfId="185" applyNumberFormat="1" applyFont="1" applyFill="1" applyBorder="1" applyAlignment="1">
      <alignment horizontal="center" vertical="center" wrapText="1"/>
    </xf>
    <xf numFmtId="2" fontId="58" fillId="29" borderId="10" xfId="185" applyNumberFormat="1" applyFont="1" applyFill="1" applyBorder="1" applyAlignment="1">
      <alignment horizontal="center" vertical="center"/>
    </xf>
    <xf numFmtId="2" fontId="69" fillId="29" borderId="10" xfId="185" applyNumberFormat="1" applyFont="1" applyFill="1" applyBorder="1" applyAlignment="1">
      <alignment horizontal="center" vertical="center" wrapText="1"/>
    </xf>
    <xf numFmtId="0" fontId="58" fillId="29" borderId="10" xfId="185" applyFont="1" applyFill="1" applyBorder="1" applyAlignment="1">
      <alignment horizontal="center" vertical="center" wrapText="1"/>
    </xf>
    <xf numFmtId="0" fontId="58" fillId="29" borderId="0" xfId="185" applyFont="1" applyFill="1" applyAlignment="1">
      <alignment horizontal="center" vertical="center" wrapText="1"/>
    </xf>
    <xf numFmtId="49" fontId="70" fillId="29" borderId="10" xfId="185" applyNumberFormat="1" applyFont="1" applyFill="1" applyBorder="1" applyAlignment="1" applyProtection="1">
      <alignment vertical="center" wrapText="1"/>
    </xf>
    <xf numFmtId="49" fontId="71" fillId="29" borderId="10" xfId="185" applyNumberFormat="1" applyFont="1" applyFill="1" applyBorder="1" applyAlignment="1" applyProtection="1">
      <alignment vertical="center" wrapText="1"/>
    </xf>
    <xf numFmtId="49" fontId="67" fillId="30" borderId="10" xfId="186" applyNumberFormat="1" applyFont="1" applyFill="1" applyBorder="1" applyAlignment="1">
      <alignment vertical="center"/>
    </xf>
    <xf numFmtId="0" fontId="67" fillId="30" borderId="10" xfId="337" applyFont="1" applyFill="1" applyBorder="1" applyAlignment="1">
      <alignment vertical="center"/>
    </xf>
    <xf numFmtId="165" fontId="67" fillId="30" borderId="10" xfId="186" applyNumberFormat="1" applyFont="1" applyFill="1" applyBorder="1" applyAlignment="1">
      <alignment horizontal="center" vertical="center"/>
    </xf>
    <xf numFmtId="4" fontId="72" fillId="30" borderId="10" xfId="186" applyNumberFormat="1" applyFont="1" applyFill="1" applyBorder="1" applyAlignment="1" applyProtection="1">
      <alignment horizontal="center" vertical="center" wrapText="1"/>
    </xf>
    <xf numFmtId="2" fontId="67" fillId="30" borderId="10" xfId="186" applyNumberFormat="1" applyFont="1" applyFill="1" applyBorder="1" applyAlignment="1">
      <alignment horizontal="center" vertical="center"/>
    </xf>
    <xf numFmtId="2" fontId="67" fillId="30" borderId="10" xfId="186" applyNumberFormat="1" applyFont="1" applyFill="1" applyBorder="1" applyAlignment="1">
      <alignment horizontal="center" vertical="center" wrapText="1"/>
    </xf>
    <xf numFmtId="1" fontId="72" fillId="30" borderId="10" xfId="185" applyNumberFormat="1" applyFont="1" applyFill="1" applyBorder="1" applyAlignment="1">
      <alignment horizontal="center" vertical="center" wrapText="1"/>
    </xf>
    <xf numFmtId="1" fontId="67" fillId="30" borderId="10" xfId="185" applyNumberFormat="1" applyFont="1" applyFill="1" applyBorder="1" applyAlignment="1">
      <alignment horizontal="center" vertical="center" wrapText="1"/>
    </xf>
    <xf numFmtId="0" fontId="67" fillId="29" borderId="10" xfId="185" applyFont="1" applyFill="1" applyBorder="1" applyAlignment="1">
      <alignment horizontal="center" vertical="center" wrapText="1"/>
    </xf>
    <xf numFmtId="0" fontId="67" fillId="29" borderId="0" xfId="185" applyFont="1" applyFill="1" applyAlignment="1">
      <alignment horizontal="center" vertical="center" wrapText="1"/>
    </xf>
    <xf numFmtId="1" fontId="6" fillId="0" borderId="10" xfId="180" applyNumberFormat="1" applyFont="1" applyFill="1" applyBorder="1" applyAlignment="1">
      <alignment horizontal="center" vertical="center"/>
    </xf>
    <xf numFmtId="0" fontId="10" fillId="29" borderId="0" xfId="185" applyFont="1" applyFill="1" applyAlignment="1">
      <alignment horizontal="center" vertical="center" wrapText="1"/>
    </xf>
    <xf numFmtId="3" fontId="60" fillId="0" borderId="10" xfId="186" applyNumberFormat="1" applyFont="1" applyFill="1" applyBorder="1" applyAlignment="1" applyProtection="1">
      <alignment horizontal="center" vertical="center" wrapText="1"/>
    </xf>
    <xf numFmtId="3" fontId="6" fillId="0" borderId="10" xfId="186" applyNumberFormat="1" applyFont="1" applyFill="1" applyBorder="1" applyAlignment="1">
      <alignment horizontal="center" vertical="center"/>
    </xf>
    <xf numFmtId="3" fontId="6" fillId="0" borderId="10" xfId="186" applyNumberFormat="1" applyFont="1" applyFill="1" applyBorder="1" applyAlignment="1">
      <alignment horizontal="center" vertical="center" wrapText="1"/>
    </xf>
    <xf numFmtId="3" fontId="60" fillId="0" borderId="10" xfId="337" applyNumberFormat="1" applyFont="1" applyFill="1" applyBorder="1" applyAlignment="1">
      <alignment horizontal="center" vertical="center"/>
    </xf>
    <xf numFmtId="1" fontId="6" fillId="26" borderId="10" xfId="185" applyNumberFormat="1" applyFont="1" applyFill="1" applyBorder="1" applyAlignment="1">
      <alignment horizontal="center" vertical="center" wrapText="1"/>
    </xf>
    <xf numFmtId="1" fontId="60" fillId="0" borderId="10" xfId="186" applyNumberFormat="1" applyFont="1" applyFill="1" applyBorder="1" applyAlignment="1">
      <alignment horizontal="center" vertical="center" wrapText="1"/>
    </xf>
    <xf numFmtId="1" fontId="6" fillId="0" borderId="10" xfId="190" applyNumberFormat="1" applyFont="1" applyFill="1" applyBorder="1" applyAlignment="1">
      <alignment horizontal="center" vertical="center"/>
    </xf>
    <xf numFmtId="1" fontId="60" fillId="0" borderId="10" xfId="185" applyNumberFormat="1" applyFont="1" applyFill="1" applyBorder="1" applyAlignment="1">
      <alignment horizontal="center" vertical="center" wrapText="1"/>
    </xf>
    <xf numFmtId="1" fontId="6" fillId="29" borderId="10" xfId="190" applyNumberFormat="1" applyFont="1" applyFill="1" applyBorder="1" applyAlignment="1">
      <alignment horizontal="center" vertical="center"/>
    </xf>
    <xf numFmtId="1" fontId="60" fillId="0" borderId="10" xfId="179" applyNumberFormat="1" applyFont="1" applyFill="1" applyBorder="1" applyAlignment="1" applyProtection="1">
      <alignment horizontal="center" vertical="center"/>
      <protection locked="0"/>
    </xf>
    <xf numFmtId="0" fontId="3" fillId="0" borderId="0" xfId="185" applyFont="1" applyFill="1" applyBorder="1" applyAlignment="1" applyProtection="1">
      <alignment horizontal="center" vertical="center" wrapText="1"/>
    </xf>
    <xf numFmtId="0" fontId="6" fillId="24" borderId="13" xfId="185" applyFont="1" applyFill="1" applyBorder="1" applyAlignment="1">
      <alignment horizontal="center" vertical="center" wrapText="1"/>
    </xf>
    <xf numFmtId="0" fontId="6" fillId="24" borderId="14" xfId="185" applyFont="1" applyFill="1" applyBorder="1" applyAlignment="1">
      <alignment horizontal="center" vertical="center" wrapText="1"/>
    </xf>
    <xf numFmtId="0" fontId="6" fillId="24" borderId="15" xfId="185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55" fillId="0" borderId="12" xfId="185" applyFont="1" applyFill="1" applyBorder="1" applyAlignment="1" applyProtection="1">
      <alignment horizontal="center" vertical="center" wrapText="1"/>
    </xf>
    <xf numFmtId="0" fontId="55" fillId="0" borderId="16" xfId="185" applyFont="1" applyFill="1" applyBorder="1" applyAlignment="1" applyProtection="1">
      <alignment horizontal="center" vertical="center" wrapText="1"/>
    </xf>
    <xf numFmtId="0" fontId="55" fillId="0" borderId="11" xfId="185" applyFont="1" applyFill="1" applyBorder="1" applyAlignment="1" applyProtection="1">
      <alignment horizontal="center" vertical="center" wrapText="1"/>
    </xf>
    <xf numFmtId="0" fontId="6" fillId="24" borderId="12" xfId="185" applyFont="1" applyFill="1" applyBorder="1" applyAlignment="1">
      <alignment horizontal="center" vertical="center" wrapText="1"/>
    </xf>
    <xf numFmtId="0" fontId="6" fillId="24" borderId="16" xfId="185" applyFont="1" applyFill="1" applyBorder="1" applyAlignment="1">
      <alignment horizontal="center" vertical="center" wrapText="1"/>
    </xf>
    <xf numFmtId="0" fontId="6" fillId="24" borderId="11" xfId="185" applyFont="1" applyFill="1" applyBorder="1" applyAlignment="1">
      <alignment horizontal="center" vertical="center" wrapText="1"/>
    </xf>
    <xf numFmtId="2" fontId="6" fillId="0" borderId="10" xfId="185" applyNumberFormat="1" applyFont="1" applyFill="1" applyBorder="1" applyAlignment="1">
      <alignment horizontal="center" vertical="center" wrapText="1"/>
    </xf>
    <xf numFmtId="0" fontId="6" fillId="0" borderId="13" xfId="185" applyFont="1" applyFill="1" applyBorder="1" applyAlignment="1">
      <alignment horizontal="center" vertical="center" wrapText="1"/>
    </xf>
    <xf numFmtId="0" fontId="6" fillId="0" borderId="14" xfId="185" applyFont="1" applyFill="1" applyBorder="1" applyAlignment="1">
      <alignment horizontal="center" vertical="center" wrapText="1"/>
    </xf>
    <xf numFmtId="0" fontId="6" fillId="0" borderId="15" xfId="185" applyFont="1" applyFill="1" applyBorder="1" applyAlignment="1">
      <alignment horizontal="center" vertical="center" wrapText="1"/>
    </xf>
    <xf numFmtId="2" fontId="6" fillId="0" borderId="13" xfId="185" applyNumberFormat="1" applyFont="1" applyFill="1" applyBorder="1" applyAlignment="1">
      <alignment horizontal="center" vertical="center" wrapText="1"/>
    </xf>
    <xf numFmtId="2" fontId="6" fillId="0" borderId="14" xfId="185" applyNumberFormat="1" applyFont="1" applyFill="1" applyBorder="1" applyAlignment="1">
      <alignment horizontal="center" vertical="center" wrapText="1"/>
    </xf>
    <xf numFmtId="2" fontId="6" fillId="0" borderId="15" xfId="185" applyNumberFormat="1" applyFont="1" applyFill="1" applyBorder="1" applyAlignment="1">
      <alignment horizontal="center" vertical="center" wrapText="1"/>
    </xf>
    <xf numFmtId="0" fontId="6" fillId="0" borderId="13" xfId="332" applyFont="1" applyFill="1" applyBorder="1" applyAlignment="1">
      <alignment horizontal="center" vertical="center" wrapText="1"/>
    </xf>
    <xf numFmtId="0" fontId="6" fillId="0" borderId="14" xfId="332" applyFont="1" applyFill="1" applyBorder="1" applyAlignment="1">
      <alignment horizontal="center" vertical="center" wrapText="1"/>
    </xf>
    <xf numFmtId="0" fontId="6" fillId="0" borderId="15" xfId="332" applyFont="1" applyFill="1" applyBorder="1" applyAlignment="1">
      <alignment horizontal="center" vertical="center" wrapText="1"/>
    </xf>
    <xf numFmtId="0" fontId="43" fillId="25" borderId="12" xfId="186" applyFont="1" applyFill="1" applyBorder="1" applyAlignment="1">
      <alignment vertical="center"/>
    </xf>
    <xf numFmtId="0" fontId="43" fillId="25" borderId="11" xfId="186" applyFont="1" applyFill="1" applyBorder="1" applyAlignment="1">
      <alignment vertical="center"/>
    </xf>
    <xf numFmtId="165" fontId="43" fillId="25" borderId="12" xfId="185" applyNumberFormat="1" applyFont="1" applyFill="1" applyBorder="1" applyAlignment="1">
      <alignment vertical="center"/>
    </xf>
    <xf numFmtId="165" fontId="43" fillId="25" borderId="11" xfId="185" applyNumberFormat="1" applyFont="1" applyFill="1" applyBorder="1" applyAlignment="1">
      <alignment vertical="center"/>
    </xf>
    <xf numFmtId="0" fontId="3" fillId="0" borderId="0" xfId="185" applyFont="1" applyFill="1" applyBorder="1" applyAlignment="1">
      <alignment horizontal="center" vertical="center" wrapText="1"/>
    </xf>
    <xf numFmtId="0" fontId="47" fillId="0" borderId="0" xfId="172" applyFont="1" applyBorder="1" applyAlignment="1">
      <alignment horizontal="left" wrapText="1"/>
    </xf>
    <xf numFmtId="0" fontId="43" fillId="25" borderId="12" xfId="185" applyFont="1" applyFill="1" applyBorder="1" applyAlignment="1">
      <alignment vertical="center"/>
    </xf>
    <xf numFmtId="0" fontId="43" fillId="25" borderId="11" xfId="185" applyFont="1" applyFill="1" applyBorder="1" applyAlignment="1">
      <alignment vertical="center"/>
    </xf>
    <xf numFmtId="0" fontId="43" fillId="25" borderId="10" xfId="186" applyFont="1" applyFill="1" applyBorder="1" applyAlignment="1">
      <alignment vertical="center"/>
    </xf>
    <xf numFmtId="0" fontId="43" fillId="0" borderId="12" xfId="185" applyFont="1" applyFill="1" applyBorder="1" applyAlignment="1">
      <alignment vertical="center"/>
    </xf>
    <xf numFmtId="0" fontId="43" fillId="0" borderId="11" xfId="185" applyFont="1" applyFill="1" applyBorder="1" applyAlignment="1">
      <alignment vertical="center"/>
    </xf>
    <xf numFmtId="0" fontId="43" fillId="25" borderId="12" xfId="186" applyFont="1" applyFill="1" applyBorder="1" applyAlignment="1" applyProtection="1">
      <alignment vertical="center"/>
      <protection locked="0"/>
    </xf>
    <xf numFmtId="0" fontId="43" fillId="25" borderId="11" xfId="186" applyFont="1" applyFill="1" applyBorder="1" applyAlignment="1" applyProtection="1">
      <alignment vertical="center"/>
      <protection locked="0"/>
    </xf>
    <xf numFmtId="49" fontId="55" fillId="0" borderId="0" xfId="172" applyNumberFormat="1" applyFont="1" applyAlignment="1" applyProtection="1">
      <alignment horizontal="left" vertical="center" textRotation="180"/>
    </xf>
    <xf numFmtId="0" fontId="53" fillId="0" borderId="0" xfId="172" applyFont="1" applyFill="1" applyBorder="1" applyAlignment="1" applyProtection="1">
      <alignment horizontal="center" vertical="center" wrapText="1"/>
    </xf>
    <xf numFmtId="0" fontId="47" fillId="0" borderId="17" xfId="172" applyFont="1" applyFill="1" applyBorder="1" applyAlignment="1" applyProtection="1">
      <alignment horizontal="center" vertical="center"/>
    </xf>
    <xf numFmtId="0" fontId="47" fillId="0" borderId="19" xfId="172" applyFont="1" applyFill="1" applyBorder="1" applyAlignment="1" applyProtection="1">
      <alignment horizontal="center" vertical="center"/>
    </xf>
    <xf numFmtId="0" fontId="47" fillId="0" borderId="18" xfId="172" applyFont="1" applyFill="1" applyBorder="1" applyAlignment="1" applyProtection="1">
      <alignment horizontal="center" vertical="center"/>
    </xf>
    <xf numFmtId="0" fontId="47" fillId="0" borderId="10" xfId="172" applyFont="1" applyFill="1" applyBorder="1" applyAlignment="1" applyProtection="1">
      <alignment horizontal="center" vertical="center"/>
    </xf>
    <xf numFmtId="0" fontId="56" fillId="0" borderId="18" xfId="172" applyFont="1" applyFill="1" applyBorder="1" applyAlignment="1" applyProtection="1">
      <alignment horizontal="center" vertical="center" wrapText="1"/>
      <protection locked="0"/>
    </xf>
    <xf numFmtId="0" fontId="56" fillId="0" borderId="10" xfId="172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56" fillId="0" borderId="22" xfId="172" applyFont="1" applyFill="1" applyBorder="1" applyAlignment="1" applyProtection="1">
      <alignment horizontal="center" vertical="center"/>
    </xf>
    <xf numFmtId="0" fontId="56" fillId="0" borderId="23" xfId="172" applyFont="1" applyFill="1" applyBorder="1" applyAlignment="1" applyProtection="1">
      <alignment horizontal="center" vertical="center"/>
    </xf>
    <xf numFmtId="0" fontId="56" fillId="0" borderId="24" xfId="172" applyFont="1" applyFill="1" applyBorder="1" applyAlignment="1" applyProtection="1">
      <alignment horizontal="center" vertical="center"/>
    </xf>
    <xf numFmtId="0" fontId="56" fillId="0" borderId="25" xfId="172" applyFont="1" applyFill="1" applyBorder="1" applyAlignment="1" applyProtection="1">
      <alignment horizontal="center" vertical="center"/>
    </xf>
  </cellXfs>
  <cellStyles count="394">
    <cellStyle name=" 1" xfId="1"/>
    <cellStyle name="_Книга1 (1)" xfId="2"/>
    <cellStyle name="0,0_x000d__x000a_NA_x000d__x000a_" xfId="3"/>
    <cellStyle name="0,0_x000d__x000a_NA_x000d__x000a_ 2" xfId="4"/>
    <cellStyle name="0,0_x000d__x000a_NA_x000d__x000a_ 3" xfId="5"/>
    <cellStyle name="0,0_x000d__x000a_NA_x000d__x000a__2017 АСДК " xfId="6"/>
    <cellStyle name="20% - Accent1 2" xfId="7"/>
    <cellStyle name="20% - Accent2 2" xfId="8"/>
    <cellStyle name="20% - Accent3 2" xfId="9"/>
    <cellStyle name="20% - Accent4 2" xfId="10"/>
    <cellStyle name="20% - Accent5 2" xfId="11"/>
    <cellStyle name="20% - Accent6 2" xfId="12"/>
    <cellStyle name="20% - akcent 1" xfId="13"/>
    <cellStyle name="20% - akcent 2" xfId="14"/>
    <cellStyle name="20% - akcent 3" xfId="15"/>
    <cellStyle name="20% - akcent 4" xfId="16"/>
    <cellStyle name="20% - akcent 5" xfId="17"/>
    <cellStyle name="20% - akcent 6" xfId="18"/>
    <cellStyle name="20% - Акцент1" xfId="19"/>
    <cellStyle name="20% - Акцент1 2" xfId="20"/>
    <cellStyle name="20% - Акцент2" xfId="21"/>
    <cellStyle name="20% - Акцент2 2" xfId="22"/>
    <cellStyle name="20% - Акцент3" xfId="23"/>
    <cellStyle name="20% - Акцент3 2" xfId="24"/>
    <cellStyle name="20% - Акцент4" xfId="25"/>
    <cellStyle name="20% - Акцент4 2" xfId="26"/>
    <cellStyle name="20% - Акцент5" xfId="27"/>
    <cellStyle name="20% - Акцент5 2" xfId="28"/>
    <cellStyle name="20% - Акцент6" xfId="29"/>
    <cellStyle name="20% - Акцент6 2" xfId="30"/>
    <cellStyle name="20% – Акцентування1" xfId="31"/>
    <cellStyle name="20% – Акцентування1 2" xfId="32"/>
    <cellStyle name="20% – Акцентування1 3" xfId="33"/>
    <cellStyle name="20% – Акцентування1 4" xfId="34"/>
    <cellStyle name="20% – Акцентування1_інші табл.виправлено" xfId="35"/>
    <cellStyle name="20% – Акцентування2" xfId="36"/>
    <cellStyle name="20% – Акцентування2 2" xfId="37"/>
    <cellStyle name="20% – Акцентування2 3" xfId="38"/>
    <cellStyle name="20% – Акцентування2 4" xfId="39"/>
    <cellStyle name="20% – Акцентування2_інші табл.виправлено" xfId="40"/>
    <cellStyle name="20% – Акцентування3" xfId="41"/>
    <cellStyle name="20% – Акцентування3 2" xfId="42"/>
    <cellStyle name="20% – Акцентування3 3" xfId="43"/>
    <cellStyle name="20% – Акцентування3 4" xfId="44"/>
    <cellStyle name="20% – Акцентування3_інші табл.виправлено" xfId="45"/>
    <cellStyle name="20% – Акцентування4" xfId="46"/>
    <cellStyle name="20% – Акцентування4 2" xfId="47"/>
    <cellStyle name="20% – Акцентування4 3" xfId="48"/>
    <cellStyle name="20% – Акцентування4 4" xfId="49"/>
    <cellStyle name="20% – Акцентування4_інші табл.виправлено" xfId="50"/>
    <cellStyle name="20% – Акцентування5" xfId="51"/>
    <cellStyle name="20% – Акцентування5 2" xfId="52"/>
    <cellStyle name="20% – Акцентування5 3" xfId="53"/>
    <cellStyle name="20% – Акцентування5 4" xfId="54"/>
    <cellStyle name="20% – Акцентування5_інші табл.виправлено" xfId="55"/>
    <cellStyle name="20% – Акцентування6" xfId="56"/>
    <cellStyle name="20% – Акцентування6 2" xfId="57"/>
    <cellStyle name="20% – Акцентування6 3" xfId="58"/>
    <cellStyle name="20% – Акцентування6 4" xfId="59"/>
    <cellStyle name="20% – Акцентування6_інші табл.виправлено" xfId="60"/>
    <cellStyle name="40% - Accent1 2" xfId="61"/>
    <cellStyle name="40% - Accent2 2" xfId="62"/>
    <cellStyle name="40% - Accent3 2" xfId="63"/>
    <cellStyle name="40% - Accent4 2" xfId="64"/>
    <cellStyle name="40% - Accent5 2" xfId="65"/>
    <cellStyle name="40% - Accent6 2" xfId="66"/>
    <cellStyle name="40% - akcent 1" xfId="67"/>
    <cellStyle name="40% - akcent 2" xfId="68"/>
    <cellStyle name="40% - akcent 3" xfId="69"/>
    <cellStyle name="40% - akcent 4" xfId="70"/>
    <cellStyle name="40% - akcent 5" xfId="71"/>
    <cellStyle name="40% - akcent 6" xfId="72"/>
    <cellStyle name="40% - Акцент1" xfId="73"/>
    <cellStyle name="40% - Акцент1 2" xfId="74"/>
    <cellStyle name="40% - Акцент2" xfId="75"/>
    <cellStyle name="40% - Акцент2 2" xfId="76"/>
    <cellStyle name="40% - Акцент3" xfId="77"/>
    <cellStyle name="40% - Акцент3 2" xfId="78"/>
    <cellStyle name="40% - Акцент4" xfId="79"/>
    <cellStyle name="40% - Акцент4 2" xfId="80"/>
    <cellStyle name="40% - Акцент5" xfId="81"/>
    <cellStyle name="40% - Акцент5 2" xfId="82"/>
    <cellStyle name="40% - Акцент6" xfId="83"/>
    <cellStyle name="40% - Акцент6 2" xfId="84"/>
    <cellStyle name="40% – Акцентування1" xfId="85"/>
    <cellStyle name="40% – Акцентування1 2" xfId="86"/>
    <cellStyle name="40% – Акцентування1 3" xfId="87"/>
    <cellStyle name="40% – Акцентування1 4" xfId="88"/>
    <cellStyle name="40% – Акцентування1_інші табл.виправлено" xfId="89"/>
    <cellStyle name="40% – Акцентування2" xfId="90"/>
    <cellStyle name="40% – Акцентування2 2" xfId="91"/>
    <cellStyle name="40% – Акцентування2 3" xfId="92"/>
    <cellStyle name="40% – Акцентування2 4" xfId="93"/>
    <cellStyle name="40% – Акцентування2_інші табл.виправлено" xfId="94"/>
    <cellStyle name="40% – Акцентування3" xfId="95"/>
    <cellStyle name="40% – Акцентування3 2" xfId="96"/>
    <cellStyle name="40% – Акцентування3 3" xfId="97"/>
    <cellStyle name="40% – Акцентування3 4" xfId="98"/>
    <cellStyle name="40% – Акцентування3_інші табл.виправлено" xfId="99"/>
    <cellStyle name="40% – Акцентування4" xfId="100"/>
    <cellStyle name="40% – Акцентування4 2" xfId="101"/>
    <cellStyle name="40% – Акцентування4 3" xfId="102"/>
    <cellStyle name="40% – Акцентування4 4" xfId="103"/>
    <cellStyle name="40% – Акцентування4_інші табл.виправлено" xfId="104"/>
    <cellStyle name="40% – Акцентування5" xfId="105"/>
    <cellStyle name="40% – Акцентування5 2" xfId="106"/>
    <cellStyle name="40% – Акцентування5 3" xfId="107"/>
    <cellStyle name="40% – Акцентування5 4" xfId="108"/>
    <cellStyle name="40% – Акцентування5_інші табл.виправлено" xfId="109"/>
    <cellStyle name="40% – Акцентування6" xfId="110"/>
    <cellStyle name="40% – Акцентування6 2" xfId="111"/>
    <cellStyle name="40% – Акцентування6 3" xfId="112"/>
    <cellStyle name="40% – Акцентування6 4" xfId="113"/>
    <cellStyle name="40% – Акцентування6_інші табл.виправлено" xfId="114"/>
    <cellStyle name="60% - akcent 1" xfId="115"/>
    <cellStyle name="60% - akcent 2" xfId="116"/>
    <cellStyle name="60% - akcent 3" xfId="117"/>
    <cellStyle name="60% - akcent 4" xfId="118"/>
    <cellStyle name="60% - akcent 5" xfId="119"/>
    <cellStyle name="60% - akcent 6" xfId="120"/>
    <cellStyle name="60% - Акцент1" xfId="121"/>
    <cellStyle name="60% - Акцент1 2" xfId="122"/>
    <cellStyle name="60% - Акцент2" xfId="123"/>
    <cellStyle name="60% - Акцент2 2" xfId="124"/>
    <cellStyle name="60% - Акцент3" xfId="125"/>
    <cellStyle name="60% - Акцент3 2" xfId="126"/>
    <cellStyle name="60% - Акцент4" xfId="127"/>
    <cellStyle name="60% - Акцент4 2" xfId="128"/>
    <cellStyle name="60% - Акцент5" xfId="129"/>
    <cellStyle name="60% - Акцент5 2" xfId="130"/>
    <cellStyle name="60% - Акцент6" xfId="131"/>
    <cellStyle name="60% - Акцент6 2" xfId="132"/>
    <cellStyle name="60% – Акцентування1" xfId="133"/>
    <cellStyle name="60% – Акцентування1 2" xfId="134"/>
    <cellStyle name="60% – Акцентування1 3" xfId="135"/>
    <cellStyle name="60% – Акцентування1 4" xfId="136"/>
    <cellStyle name="60% – Акцентування1_інші табл.виправлено" xfId="137"/>
    <cellStyle name="60% – Акцентування2" xfId="138"/>
    <cellStyle name="60% – Акцентування2 2" xfId="139"/>
    <cellStyle name="60% – Акцентування2 3" xfId="140"/>
    <cellStyle name="60% – Акцентування2 4" xfId="141"/>
    <cellStyle name="60% – Акцентування2_інші табл.виправлено" xfId="142"/>
    <cellStyle name="60% – Акцентування3" xfId="143"/>
    <cellStyle name="60% – Акцентування3 2" xfId="144"/>
    <cellStyle name="60% – Акцентування3 3" xfId="145"/>
    <cellStyle name="60% – Акцентування3 4" xfId="146"/>
    <cellStyle name="60% – Акцентування3_інші табл.виправлено" xfId="147"/>
    <cellStyle name="60% – Акцентування4" xfId="148"/>
    <cellStyle name="60% – Акцентування4 2" xfId="149"/>
    <cellStyle name="60% – Акцентування4 3" xfId="150"/>
    <cellStyle name="60% – Акцентування4 4" xfId="151"/>
    <cellStyle name="60% – Акцентування4_інші табл.виправлено" xfId="152"/>
    <cellStyle name="60% – Акцентування5" xfId="153"/>
    <cellStyle name="60% – Акцентування5 2" xfId="154"/>
    <cellStyle name="60% – Акцентування5 3" xfId="155"/>
    <cellStyle name="60% – Акцентування5 4" xfId="156"/>
    <cellStyle name="60% – Акцентування5_інші табл.виправлено" xfId="157"/>
    <cellStyle name="60% – Акцентування6" xfId="158"/>
    <cellStyle name="60% – Акцентування6 2" xfId="159"/>
    <cellStyle name="60% – Акцентування6 3" xfId="160"/>
    <cellStyle name="60% – Акцентування6 4" xfId="161"/>
    <cellStyle name="60% – Акцентування6_інші табл.виправлено" xfId="162"/>
    <cellStyle name="Akcent 1" xfId="163"/>
    <cellStyle name="Akcent 2" xfId="164"/>
    <cellStyle name="Akcent 3" xfId="165"/>
    <cellStyle name="Akcent 4" xfId="166"/>
    <cellStyle name="Akcent 5" xfId="167"/>
    <cellStyle name="Akcent 6" xfId="168"/>
    <cellStyle name="Dane wejściowe" xfId="169"/>
    <cellStyle name="Dane wyjściowe" xfId="170"/>
    <cellStyle name="Dobre" xfId="171"/>
    <cellStyle name="Iau?iue" xfId="172"/>
    <cellStyle name="Iau?iue 2" xfId="173"/>
    <cellStyle name="Iau?iue 2 2" xfId="174"/>
    <cellStyle name="Iau?iue 3" xfId="175"/>
    <cellStyle name="Iau?iue 3 2" xfId="176"/>
    <cellStyle name="Iau?iue 4" xfId="177"/>
    <cellStyle name="Iau?iue 4_ІП-2018 v8.0 (152 162) (т)" xfId="393"/>
    <cellStyle name="Iau?iue_!!! ІП на 2013 рік (23.11.2012)" xfId="178"/>
    <cellStyle name="Iau?iue_!ІП на 2011 рік три варіанти" xfId="179"/>
    <cellStyle name="Iau?iue_!ІП на 2011 рік три варіанти 2" xfId="180"/>
    <cellStyle name="Iau?iue_!ІП на 2011 рік три варіанти 2 2_Проект ІП-2018 ver.7" xfId="181"/>
    <cellStyle name="Iau?iue_!ІП на 2011 рік три варіанти 5_ІП-2018 v8.0 (152 162) (т)" xfId="392"/>
    <cellStyle name="Iau?iue_Звiти для IП СПО 2012_23_06_11" xfId="182"/>
    <cellStyle name="Iau?iue_Зміни ІП Прикарпаттяобленерго на 2010 18 10 (формат)" xfId="183"/>
    <cellStyle name="Iau?iue_Зміни ІП Прикарпаттяобленерго на 2010 18 10 (формат) 2" xfId="184"/>
    <cellStyle name="Iau?iue_ІП 2011 09.11 для КЯГ" xfId="185"/>
    <cellStyle name="Iau?iue_ІП 2011 09.11 для КЯГ 2" xfId="186"/>
    <cellStyle name="Iau?iue_ІП 2011 09.11 для КЯГ 2 2" xfId="187"/>
    <cellStyle name="Iau?iue_ІП 2011 09.11 для КЯГ 2_Змінено 2 розділ ІП 2017 з дет 134 16 00" xfId="188"/>
    <cellStyle name="Iau?iue_ІП 2014 (121,323 млн) РОБОЧА для бюджету" xfId="189"/>
    <cellStyle name="Iau?iue_ІП на 2011 рік " xfId="190"/>
    <cellStyle name="Iau?iue_ІП на 2011 рік І розділ (4)" xfId="191"/>
    <cellStyle name="Komórka połączona" xfId="192"/>
    <cellStyle name="Komórka zaznaczona" xfId="193"/>
    <cellStyle name="Nagłówek 1" xfId="194"/>
    <cellStyle name="Nagłówek 2" xfId="195"/>
    <cellStyle name="Nagłówek 3" xfId="196"/>
    <cellStyle name="Nagłówek 4" xfId="197"/>
    <cellStyle name="Neutralne" xfId="198"/>
    <cellStyle name="Normalny 2" xfId="199"/>
    <cellStyle name="Obliczenia" xfId="200"/>
    <cellStyle name="Styl 1" xfId="201"/>
    <cellStyle name="Suma" xfId="202"/>
    <cellStyle name="Tekst objaśnienia" xfId="203"/>
    <cellStyle name="Tekst ostrzeżenia" xfId="204"/>
    <cellStyle name="Tytuł" xfId="205"/>
    <cellStyle name="Uwaga" xfId="206"/>
    <cellStyle name="Złe" xfId="207"/>
    <cellStyle name="Акцент1" xfId="208"/>
    <cellStyle name="Акцент1 2" xfId="209"/>
    <cellStyle name="Акцент2" xfId="210"/>
    <cellStyle name="Акцент2 2" xfId="211"/>
    <cellStyle name="Акцент3" xfId="212"/>
    <cellStyle name="Акцент3 2" xfId="213"/>
    <cellStyle name="Акцент4" xfId="214"/>
    <cellStyle name="Акцент4 2" xfId="215"/>
    <cellStyle name="Акцент5" xfId="216"/>
    <cellStyle name="Акцент5 2" xfId="217"/>
    <cellStyle name="Акцент6" xfId="218"/>
    <cellStyle name="Акцент6 2" xfId="219"/>
    <cellStyle name="Акцентування1" xfId="220"/>
    <cellStyle name="Акцентування1 2" xfId="221"/>
    <cellStyle name="Акцентування1 3" xfId="222"/>
    <cellStyle name="Акцентування1 4" xfId="223"/>
    <cellStyle name="Акцентування1_інші табл.виправлено" xfId="224"/>
    <cellStyle name="Акцентування2" xfId="225"/>
    <cellStyle name="Акцентування2 2" xfId="226"/>
    <cellStyle name="Акцентування2 3" xfId="227"/>
    <cellStyle name="Акцентування2 4" xfId="228"/>
    <cellStyle name="Акцентування2_інші табл.виправлено" xfId="229"/>
    <cellStyle name="Акцентування3" xfId="230"/>
    <cellStyle name="Акцентування3 2" xfId="231"/>
    <cellStyle name="Акцентування3 3" xfId="232"/>
    <cellStyle name="Акцентування3 4" xfId="233"/>
    <cellStyle name="Акцентування3_інші табл.виправлено" xfId="234"/>
    <cellStyle name="Акцентування4" xfId="235"/>
    <cellStyle name="Акцентування4 2" xfId="236"/>
    <cellStyle name="Акцентування4 3" xfId="237"/>
    <cellStyle name="Акцентування4 4" xfId="238"/>
    <cellStyle name="Акцентування4_інші табл.виправлено" xfId="239"/>
    <cellStyle name="Акцентування5" xfId="240"/>
    <cellStyle name="Акцентування5 2" xfId="241"/>
    <cellStyle name="Акцентування5 3" xfId="242"/>
    <cellStyle name="Акцентування5 4" xfId="243"/>
    <cellStyle name="Акцентування5_інші табл.виправлено" xfId="244"/>
    <cellStyle name="Акцентування6" xfId="245"/>
    <cellStyle name="Акцентування6 2" xfId="246"/>
    <cellStyle name="Акцентування6 3" xfId="247"/>
    <cellStyle name="Акцентування6 4" xfId="248"/>
    <cellStyle name="Акцентування6_інші табл.виправлено" xfId="249"/>
    <cellStyle name="Ввід" xfId="250"/>
    <cellStyle name="Ввід 2" xfId="251"/>
    <cellStyle name="Ввід_5.5 зв'язок" xfId="252"/>
    <cellStyle name="Ввод " xfId="253"/>
    <cellStyle name="Ввод  2" xfId="254"/>
    <cellStyle name="Ввод _5.5 зв'язок" xfId="255"/>
    <cellStyle name="Відсотковий 2" xfId="256"/>
    <cellStyle name="Відсотковий 3" xfId="257"/>
    <cellStyle name="Відсотковий 4" xfId="258"/>
    <cellStyle name="Вывод" xfId="259"/>
    <cellStyle name="Вывод 2" xfId="260"/>
    <cellStyle name="Вывод_5.5 зв'язок" xfId="261"/>
    <cellStyle name="Вычисление" xfId="262"/>
    <cellStyle name="Вычисление 2" xfId="263"/>
    <cellStyle name="Вычисление_5.5 зв'язок" xfId="264"/>
    <cellStyle name="Гарний" xfId="265"/>
    <cellStyle name="Гіперпосилання 2" xfId="266"/>
    <cellStyle name="Добре" xfId="267"/>
    <cellStyle name="Добре 2" xfId="268"/>
    <cellStyle name="Заголовок 1" xfId="269"/>
    <cellStyle name="Заголовок 1 2" xfId="270"/>
    <cellStyle name="Заголовок 1 3" xfId="271"/>
    <cellStyle name="Заголовок 1_5.3 АСДТК" xfId="272"/>
    <cellStyle name="Заголовок 2" xfId="273"/>
    <cellStyle name="Заголовок 2 2" xfId="274"/>
    <cellStyle name="Заголовок 2 3" xfId="275"/>
    <cellStyle name="Заголовок 2_5.3 АСДТК" xfId="276"/>
    <cellStyle name="Заголовок 3" xfId="277"/>
    <cellStyle name="Заголовок 3 2" xfId="278"/>
    <cellStyle name="Заголовок 3 3" xfId="279"/>
    <cellStyle name="Заголовок 3_5.3 АСДТК" xfId="280"/>
    <cellStyle name="Заголовок 4" xfId="281"/>
    <cellStyle name="Заголовок 4 2" xfId="282"/>
    <cellStyle name="Заголовок 4 3" xfId="283"/>
    <cellStyle name="Зв’язана клітинка" xfId="284"/>
    <cellStyle name="Звичайний" xfId="0" builtinId="0"/>
    <cellStyle name="Звичайний 10" xfId="285"/>
    <cellStyle name="Звичайний 2" xfId="286"/>
    <cellStyle name="Звичайний 2 2" xfId="287"/>
    <cellStyle name="Звичайний 2 3" xfId="288"/>
    <cellStyle name="Звичайний 2 4" xfId="289"/>
    <cellStyle name="Звичайний 2 5" xfId="290"/>
    <cellStyle name="Звичайний 2_4.4. Технічний облік" xfId="291"/>
    <cellStyle name="Звичайний 3" xfId="292"/>
    <cellStyle name="Звичайний 4" xfId="293"/>
    <cellStyle name="Звичайний 5" xfId="294"/>
    <cellStyle name="Звичайний 6" xfId="295"/>
    <cellStyle name="Звичайний 7" xfId="296"/>
    <cellStyle name="Звичайний 8" xfId="297"/>
    <cellStyle name="Звичайний 9" xfId="298"/>
    <cellStyle name="Зв'язана клітинка" xfId="299"/>
    <cellStyle name="Зв'язана клітинка 2" xfId="300"/>
    <cellStyle name="Зв'язана клітинка_5.5 зв'язок" xfId="301"/>
    <cellStyle name="Итог" xfId="302"/>
    <cellStyle name="Итог 2" xfId="303"/>
    <cellStyle name="Итог_5.5 зв'язок" xfId="304"/>
    <cellStyle name="Контрольна клітинка" xfId="305"/>
    <cellStyle name="Контрольна клітинка 2" xfId="306"/>
    <cellStyle name="Контрольна клітинка_5.5 зв'язок" xfId="307"/>
    <cellStyle name="Контрольная ячейка" xfId="308"/>
    <cellStyle name="Контрольная ячейка 2" xfId="309"/>
    <cellStyle name="Контрольная ячейка_5.5 зв'язок" xfId="310"/>
    <cellStyle name="Назва" xfId="311"/>
    <cellStyle name="Назва 2" xfId="312"/>
    <cellStyle name="Название" xfId="313"/>
    <cellStyle name="Название 2" xfId="314"/>
    <cellStyle name="Нейтральний" xfId="315"/>
    <cellStyle name="Нейтральный" xfId="316"/>
    <cellStyle name="Нейтральный 2" xfId="317"/>
    <cellStyle name="Обчислення" xfId="318"/>
    <cellStyle name="Обчислення 2" xfId="319"/>
    <cellStyle name="Обчислення 3" xfId="320"/>
    <cellStyle name="Обчислення 4" xfId="321"/>
    <cellStyle name="Обчислення_4.4. Технічний облік" xfId="322"/>
    <cellStyle name="Обычный 2" xfId="323"/>
    <cellStyle name="Обычный 2 10 2" xfId="324"/>
    <cellStyle name="Обычный 2 2" xfId="325"/>
    <cellStyle name="Обычный 2 3" xfId="326"/>
    <cellStyle name="Обычный 2_26_07Рабочая станция АРМ_i7" xfId="327"/>
    <cellStyle name="Обычный 3" xfId="328"/>
    <cellStyle name="Обычный 4" xfId="329"/>
    <cellStyle name="Обычный 5" xfId="330"/>
    <cellStyle name="Обычный 6" xfId="331"/>
    <cellStyle name="Обычный_Діючі бланки для ІП" xfId="332"/>
    <cellStyle name="Обычный_Лист1" xfId="333"/>
    <cellStyle name="Обычный_Лист1 2" xfId="334"/>
    <cellStyle name="Обычный_Проект ІП-2018 ver.7" xfId="335"/>
    <cellStyle name="Обычный_Проект ІП-2018 ver.7_ІП-2018 v8.0 (152 162) (т)" xfId="336"/>
    <cellStyle name="Обычный_Проект ІП-2018 ver.7_ІП-2018 дет. 814.780 млн(друк)" xfId="337"/>
    <cellStyle name="Підсумок" xfId="338"/>
    <cellStyle name="Підсумок 2" xfId="339"/>
    <cellStyle name="Підсумок 3" xfId="340"/>
    <cellStyle name="Підсумок 4" xfId="341"/>
    <cellStyle name="Підсумок_4.4. Технічний облік" xfId="342"/>
    <cellStyle name="Плохой" xfId="343"/>
    <cellStyle name="Плохой 2" xfId="344"/>
    <cellStyle name="Поганий" xfId="345"/>
    <cellStyle name="Поганий 2" xfId="346"/>
    <cellStyle name="Поганий 3" xfId="347"/>
    <cellStyle name="Поганий 4" xfId="348"/>
    <cellStyle name="Поганий_інші табл.виправлено" xfId="349"/>
    <cellStyle name="Пояснение" xfId="350"/>
    <cellStyle name="Пояснение 2" xfId="351"/>
    <cellStyle name="Примечание" xfId="352"/>
    <cellStyle name="Примечание 2" xfId="353"/>
    <cellStyle name="Примечание_5.5 зв'язок" xfId="354"/>
    <cellStyle name="Примітка" xfId="355"/>
    <cellStyle name="Примітка 2" xfId="356"/>
    <cellStyle name="Примітка 3" xfId="357"/>
    <cellStyle name="Примітка 4" xfId="358"/>
    <cellStyle name="Примітка_4.4. Технічний облік" xfId="359"/>
    <cellStyle name="Процентный 2" xfId="360"/>
    <cellStyle name="Результат" xfId="361"/>
    <cellStyle name="Результат 2" xfId="362"/>
    <cellStyle name="Результат 3" xfId="363"/>
    <cellStyle name="Результат 4" xfId="364"/>
    <cellStyle name="Результат_4.4. Технічний облік" xfId="365"/>
    <cellStyle name="Связанная ячейка" xfId="366"/>
    <cellStyle name="Связанная ячейка 2" xfId="367"/>
    <cellStyle name="Связанная ячейка_5.5 зв'язок" xfId="368"/>
    <cellStyle name="Середній" xfId="369"/>
    <cellStyle name="Середній 2" xfId="370"/>
    <cellStyle name="Середній 3" xfId="371"/>
    <cellStyle name="Середній 4" xfId="372"/>
    <cellStyle name="Середній_інші табл.виправлено" xfId="373"/>
    <cellStyle name="Стиль 1" xfId="374"/>
    <cellStyle name="Текст попередження" xfId="375"/>
    <cellStyle name="Текст попередження 2" xfId="376"/>
    <cellStyle name="Текст пояснення" xfId="377"/>
    <cellStyle name="Текст пояснення 2" xfId="378"/>
    <cellStyle name="Текст пояснення 3" xfId="379"/>
    <cellStyle name="Текст пояснення 4" xfId="380"/>
    <cellStyle name="Текст пояснення_інші табл.виправлено" xfId="381"/>
    <cellStyle name="Текст предупреждения" xfId="382"/>
    <cellStyle name="Текст предупреждения 2" xfId="383"/>
    <cellStyle name="Тысячи [0]_1.Витрати" xfId="384"/>
    <cellStyle name="Тысячи_1.Витрати" xfId="385"/>
    <cellStyle name="Фінансовий 2" xfId="386"/>
    <cellStyle name="Фінансовий 3" xfId="387"/>
    <cellStyle name="Фінансовий 4" xfId="388"/>
    <cellStyle name="Фінансовий 5" xfId="389"/>
    <cellStyle name="Хороший" xfId="390"/>
    <cellStyle name="Хороший 2" xfId="391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10191\Documents\&#1030;&#1053;&#1042;&#1045;&#1057;&#1058;&#1055;&#1056;&#1054;&#1043;&#1056;&#1040;&#1052;&#1040;\&#1047;&#1052;&#1030;&#1053;&#1048;%20%20&#1030;&#1055;%202018%20570,474\&#1058;&#1072;&#1073;&#1083;&#1080;&#1094;&#1103;%20&#1079;&#1084;&#1110;&#1085;&#1080;%20&#1076;&#1086;%20&#1030;&#1055;-2018%20(16.04.2018)%20&#10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міни"/>
    </sheetNames>
    <sheetDataSet>
      <sheetData sheetId="0">
        <row r="120">
          <cell r="I120">
            <v>196.324614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HP508"/>
  <sheetViews>
    <sheetView tabSelected="1" zoomScale="90" zoomScaleNormal="90" workbookViewId="0">
      <selection activeCell="A15" sqref="A15"/>
    </sheetView>
  </sheetViews>
  <sheetFormatPr defaultColWidth="8" defaultRowHeight="12.75" outlineLevelRow="1"/>
  <cols>
    <col min="1" max="1" width="9.42578125" style="99" customWidth="1"/>
    <col min="2" max="2" width="51" style="99" customWidth="1"/>
    <col min="3" max="3" width="9.85546875" style="99" bestFit="1" customWidth="1"/>
    <col min="4" max="4" width="9.5703125" style="404" customWidth="1"/>
    <col min="5" max="5" width="9.85546875" style="2" customWidth="1"/>
    <col min="6" max="6" width="10.7109375" style="170" customWidth="1"/>
    <col min="7" max="7" width="9.5703125" style="404" customWidth="1"/>
    <col min="8" max="8" width="8.85546875" style="2" customWidth="1"/>
    <col min="9" max="9" width="10.7109375" style="170" customWidth="1"/>
    <col min="10" max="10" width="9.140625" style="345" customWidth="1"/>
    <col min="11" max="11" width="8.85546875" style="1" customWidth="1"/>
    <col min="12" max="12" width="10.140625" style="1" customWidth="1"/>
    <col min="13" max="13" width="12.7109375" style="1" customWidth="1"/>
    <col min="14" max="14" width="12.28515625" style="1" customWidth="1"/>
    <col min="15" max="15" width="10.28515625" style="1" customWidth="1"/>
    <col min="16" max="16384" width="8" style="1"/>
  </cols>
  <sheetData>
    <row r="1" spans="1:224" s="18" customFormat="1" ht="15.75" customHeight="1">
      <c r="A1" s="473" t="s">
        <v>973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73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</row>
    <row r="2" spans="1:224" s="18" customFormat="1" ht="8.25" customHeight="1">
      <c r="A2" s="160"/>
      <c r="B2" s="161"/>
      <c r="C2" s="165"/>
      <c r="D2" s="405"/>
      <c r="E2" s="165"/>
      <c r="F2" s="165"/>
      <c r="G2" s="345"/>
      <c r="H2" s="1"/>
      <c r="I2" s="1"/>
      <c r="J2" s="345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</row>
    <row r="3" spans="1:224" s="18" customFormat="1" ht="36" customHeight="1">
      <c r="A3" s="486" t="s">
        <v>232</v>
      </c>
      <c r="B3" s="492" t="s">
        <v>233</v>
      </c>
      <c r="C3" s="486" t="s">
        <v>234</v>
      </c>
      <c r="D3" s="479" t="s">
        <v>968</v>
      </c>
      <c r="E3" s="480"/>
      <c r="F3" s="481"/>
      <c r="G3" s="479" t="s">
        <v>969</v>
      </c>
      <c r="H3" s="480"/>
      <c r="I3" s="481"/>
      <c r="J3" s="482" t="s">
        <v>972</v>
      </c>
      <c r="K3" s="483"/>
      <c r="L3" s="484"/>
      <c r="M3" s="474" t="s">
        <v>507</v>
      </c>
      <c r="N3" s="474" t="s">
        <v>499</v>
      </c>
      <c r="O3" s="474" t="s">
        <v>508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</row>
    <row r="4" spans="1:224" s="20" customFormat="1" ht="12.75" customHeight="1">
      <c r="A4" s="487"/>
      <c r="B4" s="493"/>
      <c r="C4" s="487"/>
      <c r="D4" s="485" t="s">
        <v>513</v>
      </c>
      <c r="E4" s="486" t="s">
        <v>971</v>
      </c>
      <c r="F4" s="489" t="s">
        <v>970</v>
      </c>
      <c r="G4" s="485" t="s">
        <v>513</v>
      </c>
      <c r="H4" s="486" t="s">
        <v>971</v>
      </c>
      <c r="I4" s="489" t="s">
        <v>970</v>
      </c>
      <c r="J4" s="485" t="s">
        <v>513</v>
      </c>
      <c r="K4" s="486" t="s">
        <v>971</v>
      </c>
      <c r="L4" s="489" t="s">
        <v>970</v>
      </c>
      <c r="M4" s="475"/>
      <c r="N4" s="477"/>
      <c r="O4" s="475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</row>
    <row r="5" spans="1:224" s="20" customFormat="1" ht="12.75" customHeight="1">
      <c r="A5" s="487"/>
      <c r="B5" s="493"/>
      <c r="C5" s="487"/>
      <c r="D5" s="485"/>
      <c r="E5" s="487"/>
      <c r="F5" s="490"/>
      <c r="G5" s="485"/>
      <c r="H5" s="487"/>
      <c r="I5" s="490"/>
      <c r="J5" s="485"/>
      <c r="K5" s="487"/>
      <c r="L5" s="490"/>
      <c r="M5" s="475"/>
      <c r="N5" s="477"/>
      <c r="O5" s="475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</row>
    <row r="6" spans="1:224" s="20" customFormat="1" ht="12.75" customHeight="1">
      <c r="A6" s="487"/>
      <c r="B6" s="493"/>
      <c r="C6" s="487"/>
      <c r="D6" s="485"/>
      <c r="E6" s="487"/>
      <c r="F6" s="490"/>
      <c r="G6" s="485"/>
      <c r="H6" s="487"/>
      <c r="I6" s="490"/>
      <c r="J6" s="485"/>
      <c r="K6" s="487"/>
      <c r="L6" s="490"/>
      <c r="M6" s="475"/>
      <c r="N6" s="477"/>
      <c r="O6" s="475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</row>
    <row r="7" spans="1:224" s="20" customFormat="1">
      <c r="A7" s="488"/>
      <c r="B7" s="494"/>
      <c r="C7" s="488"/>
      <c r="D7" s="485"/>
      <c r="E7" s="488"/>
      <c r="F7" s="491"/>
      <c r="G7" s="485"/>
      <c r="H7" s="488"/>
      <c r="I7" s="491"/>
      <c r="J7" s="485"/>
      <c r="K7" s="488"/>
      <c r="L7" s="491"/>
      <c r="M7" s="476"/>
      <c r="N7" s="478"/>
      <c r="O7" s="476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</row>
    <row r="8" spans="1:224" s="20" customFormat="1">
      <c r="A8" s="21">
        <v>1</v>
      </c>
      <c r="B8" s="21">
        <v>2</v>
      </c>
      <c r="C8" s="21">
        <v>3</v>
      </c>
      <c r="D8" s="346">
        <v>4</v>
      </c>
      <c r="E8" s="101">
        <v>5</v>
      </c>
      <c r="F8" s="167">
        <v>6</v>
      </c>
      <c r="G8" s="346">
        <v>7</v>
      </c>
      <c r="H8" s="101">
        <v>8</v>
      </c>
      <c r="I8" s="167">
        <v>9</v>
      </c>
      <c r="J8" s="414" t="s">
        <v>509</v>
      </c>
      <c r="K8" s="101" t="s">
        <v>510</v>
      </c>
      <c r="L8" s="101" t="s">
        <v>511</v>
      </c>
      <c r="M8" s="21" t="s">
        <v>512</v>
      </c>
      <c r="N8" s="21">
        <v>14</v>
      </c>
      <c r="O8" s="21">
        <v>15</v>
      </c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</row>
    <row r="9" spans="1:224" s="4" customFormat="1" ht="24.75" customHeight="1">
      <c r="A9" s="23">
        <v>1</v>
      </c>
      <c r="B9" s="24" t="s">
        <v>235</v>
      </c>
      <c r="C9" s="263"/>
      <c r="D9" s="347"/>
      <c r="E9" s="172"/>
      <c r="F9" s="172">
        <f>F10+F15+F89+F131+F135+F211</f>
        <v>117895.922276</v>
      </c>
      <c r="G9" s="347"/>
      <c r="H9" s="172"/>
      <c r="I9" s="172">
        <f>I10+I15+I89+I131+I135+I211</f>
        <v>425935.26340764709</v>
      </c>
      <c r="J9" s="415"/>
      <c r="K9" s="149"/>
      <c r="L9" s="172">
        <f>L10+L15+L89+L131+L135+L211</f>
        <v>308039.34113164712</v>
      </c>
      <c r="M9" s="25"/>
      <c r="N9" s="25"/>
      <c r="O9" s="25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</row>
    <row r="10" spans="1:224" s="5" customFormat="1">
      <c r="A10" s="27" t="s">
        <v>236</v>
      </c>
      <c r="B10" s="27" t="s">
        <v>515</v>
      </c>
      <c r="C10" s="264"/>
      <c r="D10" s="348"/>
      <c r="E10" s="173"/>
      <c r="F10" s="174">
        <f>F11+F13</f>
        <v>0</v>
      </c>
      <c r="G10" s="348"/>
      <c r="H10" s="173"/>
      <c r="I10" s="174">
        <f>I11+I13</f>
        <v>5551.8519999999999</v>
      </c>
      <c r="J10" s="416">
        <f t="shared" ref="J10:J56" si="0">G10-D10</f>
        <v>0</v>
      </c>
      <c r="K10" s="150">
        <f t="shared" ref="K10:K56" si="1">H10-E10</f>
        <v>0</v>
      </c>
      <c r="L10" s="174">
        <f>L11+L13</f>
        <v>5551.8519999999999</v>
      </c>
      <c r="M10" s="28"/>
      <c r="N10" s="28"/>
      <c r="O10" s="28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</row>
    <row r="11" spans="1:224" s="3" customFormat="1" hidden="1">
      <c r="A11" s="29" t="s">
        <v>238</v>
      </c>
      <c r="B11" s="30" t="s">
        <v>516</v>
      </c>
      <c r="C11" s="265"/>
      <c r="D11" s="349"/>
      <c r="E11" s="175"/>
      <c r="F11" s="175">
        <f>F12</f>
        <v>0</v>
      </c>
      <c r="G11" s="349"/>
      <c r="H11" s="175"/>
      <c r="I11" s="175">
        <f>I12</f>
        <v>0</v>
      </c>
      <c r="J11" s="417">
        <f t="shared" si="0"/>
        <v>0</v>
      </c>
      <c r="K11" s="151">
        <f t="shared" si="1"/>
        <v>0</v>
      </c>
      <c r="L11" s="175">
        <f>L12</f>
        <v>0</v>
      </c>
      <c r="M11" s="32"/>
      <c r="N11" s="32"/>
      <c r="O11" s="32"/>
    </row>
    <row r="12" spans="1:224" s="2" customFormat="1" hidden="1">
      <c r="A12" s="33"/>
      <c r="B12" s="34"/>
      <c r="C12" s="266"/>
      <c r="D12" s="344"/>
      <c r="E12" s="176"/>
      <c r="F12" s="176"/>
      <c r="G12" s="344"/>
      <c r="H12" s="176"/>
      <c r="I12" s="176"/>
      <c r="J12" s="418">
        <f t="shared" si="0"/>
        <v>0</v>
      </c>
      <c r="K12" s="152">
        <f t="shared" si="1"/>
        <v>0</v>
      </c>
      <c r="L12" s="146">
        <f t="shared" ref="L12:L56" si="2">I12-F12</f>
        <v>0</v>
      </c>
      <c r="M12" s="36"/>
      <c r="N12" s="36"/>
      <c r="O12" s="36"/>
    </row>
    <row r="13" spans="1:224" s="3" customFormat="1">
      <c r="A13" s="29" t="s">
        <v>238</v>
      </c>
      <c r="B13" s="30" t="s">
        <v>517</v>
      </c>
      <c r="C13" s="265"/>
      <c r="D13" s="349"/>
      <c r="E13" s="175"/>
      <c r="F13" s="175">
        <f>F14</f>
        <v>0</v>
      </c>
      <c r="G13" s="349"/>
      <c r="H13" s="175"/>
      <c r="I13" s="175">
        <f>I14</f>
        <v>5551.8519999999999</v>
      </c>
      <c r="J13" s="417">
        <f t="shared" si="0"/>
        <v>0</v>
      </c>
      <c r="K13" s="151">
        <f t="shared" si="1"/>
        <v>0</v>
      </c>
      <c r="L13" s="175">
        <f>L14</f>
        <v>5551.8519999999999</v>
      </c>
      <c r="M13" s="32"/>
      <c r="N13" s="32"/>
      <c r="O13" s="32"/>
    </row>
    <row r="14" spans="1:224" s="2" customFormat="1" ht="23.25" customHeight="1">
      <c r="A14" s="33" t="s">
        <v>1002</v>
      </c>
      <c r="B14" s="34" t="s">
        <v>518</v>
      </c>
      <c r="C14" s="266" t="s">
        <v>239</v>
      </c>
      <c r="D14" s="406">
        <v>0</v>
      </c>
      <c r="E14" s="177">
        <v>0</v>
      </c>
      <c r="F14" s="177">
        <f>D14*E14</f>
        <v>0</v>
      </c>
      <c r="G14" s="344">
        <f>I14/H14</f>
        <v>938.12977357215266</v>
      </c>
      <c r="H14" s="176">
        <v>5.9180000000000001</v>
      </c>
      <c r="I14" s="178">
        <v>5551.8519999999999</v>
      </c>
      <c r="J14" s="419">
        <f t="shared" si="0"/>
        <v>938.12977357215266</v>
      </c>
      <c r="K14" s="147">
        <f t="shared" si="1"/>
        <v>5.9180000000000001</v>
      </c>
      <c r="L14" s="147">
        <f t="shared" si="2"/>
        <v>5551.8519999999999</v>
      </c>
      <c r="M14" s="101"/>
      <c r="N14" s="101"/>
      <c r="O14" s="101"/>
      <c r="Q14" s="326"/>
    </row>
    <row r="15" spans="1:224" s="5" customFormat="1">
      <c r="A15" s="27" t="s">
        <v>247</v>
      </c>
      <c r="B15" s="27" t="s">
        <v>237</v>
      </c>
      <c r="C15" s="264"/>
      <c r="D15" s="348"/>
      <c r="E15" s="173"/>
      <c r="F15" s="174">
        <f>F16+F19+F21+F64</f>
        <v>47345.178157999995</v>
      </c>
      <c r="G15" s="348"/>
      <c r="H15" s="173"/>
      <c r="I15" s="174">
        <f>I16+I19+I21+I64</f>
        <v>233011.53798025398</v>
      </c>
      <c r="J15" s="348"/>
      <c r="K15" s="145"/>
      <c r="L15" s="174">
        <f>L16+L19+L21+L64</f>
        <v>185666.35982225399</v>
      </c>
      <c r="M15" s="28"/>
      <c r="N15" s="28"/>
      <c r="O15" s="28"/>
      <c r="P15" s="14"/>
      <c r="Q15" s="462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</row>
    <row r="16" spans="1:224">
      <c r="A16" s="29" t="s">
        <v>249</v>
      </c>
      <c r="B16" s="30" t="s">
        <v>519</v>
      </c>
      <c r="C16" s="265"/>
      <c r="D16" s="350"/>
      <c r="E16" s="175"/>
      <c r="F16" s="175">
        <f>SUM(F17:F18)</f>
        <v>0</v>
      </c>
      <c r="G16" s="350"/>
      <c r="H16" s="175"/>
      <c r="I16" s="175">
        <f>SUM(I17:I18)</f>
        <v>22230.865999999998</v>
      </c>
      <c r="J16" s="354"/>
      <c r="K16" s="146"/>
      <c r="L16" s="175">
        <f>SUM(L17:L18)</f>
        <v>22230.865999999998</v>
      </c>
      <c r="M16" s="32"/>
      <c r="N16" s="32"/>
      <c r="O16" s="32"/>
      <c r="Q16" s="326"/>
    </row>
    <row r="17" spans="1:17" s="2" customFormat="1" ht="18" customHeight="1">
      <c r="A17" s="33" t="s">
        <v>251</v>
      </c>
      <c r="B17" s="34" t="s">
        <v>520</v>
      </c>
      <c r="C17" s="266" t="s">
        <v>239</v>
      </c>
      <c r="D17" s="406">
        <v>0</v>
      </c>
      <c r="E17" s="177">
        <v>0</v>
      </c>
      <c r="F17" s="177">
        <f>D17*E17</f>
        <v>0</v>
      </c>
      <c r="G17" s="344">
        <v>526.64</v>
      </c>
      <c r="H17" s="176">
        <v>20.65</v>
      </c>
      <c r="I17" s="176">
        <f>G17*H17</f>
        <v>10875.115999999998</v>
      </c>
      <c r="J17" s="419">
        <f t="shared" si="0"/>
        <v>526.64</v>
      </c>
      <c r="K17" s="147">
        <f t="shared" si="1"/>
        <v>20.65</v>
      </c>
      <c r="L17" s="147">
        <f t="shared" si="2"/>
        <v>10875.115999999998</v>
      </c>
      <c r="M17" s="101"/>
      <c r="N17" s="101"/>
      <c r="O17" s="101"/>
      <c r="Q17" s="326"/>
    </row>
    <row r="18" spans="1:17" s="2" customFormat="1" ht="18" customHeight="1">
      <c r="A18" s="33" t="s">
        <v>253</v>
      </c>
      <c r="B18" s="34" t="s">
        <v>521</v>
      </c>
      <c r="C18" s="266" t="s">
        <v>239</v>
      </c>
      <c r="D18" s="406">
        <v>0</v>
      </c>
      <c r="E18" s="177">
        <v>0</v>
      </c>
      <c r="F18" s="177">
        <f>D18*E18</f>
        <v>0</v>
      </c>
      <c r="G18" s="344">
        <v>504.7</v>
      </c>
      <c r="H18" s="176">
        <v>22.5</v>
      </c>
      <c r="I18" s="176">
        <f>G18*H18</f>
        <v>11355.75</v>
      </c>
      <c r="J18" s="419">
        <f t="shared" si="0"/>
        <v>504.7</v>
      </c>
      <c r="K18" s="147">
        <f t="shared" si="1"/>
        <v>22.5</v>
      </c>
      <c r="L18" s="147">
        <f t="shared" si="2"/>
        <v>11355.75</v>
      </c>
      <c r="M18" s="101"/>
      <c r="N18" s="101"/>
      <c r="O18" s="101"/>
      <c r="Q18" s="326"/>
    </row>
    <row r="19" spans="1:17" s="2" customFormat="1" ht="18" customHeight="1">
      <c r="A19" s="29" t="s">
        <v>522</v>
      </c>
      <c r="B19" s="30" t="s">
        <v>523</v>
      </c>
      <c r="C19" s="267"/>
      <c r="D19" s="351"/>
      <c r="E19" s="179"/>
      <c r="F19" s="175">
        <f>SUM(F20)</f>
        <v>1205.569</v>
      </c>
      <c r="G19" s="351"/>
      <c r="H19" s="179"/>
      <c r="I19" s="175">
        <f>SUM(I20)</f>
        <v>1205.569</v>
      </c>
      <c r="J19" s="354"/>
      <c r="K19" s="146"/>
      <c r="L19" s="175">
        <f>SUM(L20)</f>
        <v>0</v>
      </c>
      <c r="M19" s="101"/>
      <c r="N19" s="101"/>
      <c r="O19" s="101"/>
      <c r="Q19" s="326"/>
    </row>
    <row r="20" spans="1:17" s="2" customFormat="1" ht="18" customHeight="1">
      <c r="A20" s="33" t="s">
        <v>1001</v>
      </c>
      <c r="B20" s="37" t="s">
        <v>243</v>
      </c>
      <c r="C20" s="266" t="s">
        <v>239</v>
      </c>
      <c r="D20" s="344">
        <f>F20/E20</f>
        <v>1205.569</v>
      </c>
      <c r="E20" s="180">
        <v>1</v>
      </c>
      <c r="F20" s="181">
        <v>1205.569</v>
      </c>
      <c r="G20" s="352">
        <f>I20/H20</f>
        <v>1205.569</v>
      </c>
      <c r="H20" s="181">
        <v>1</v>
      </c>
      <c r="I20" s="181">
        <v>1205.569</v>
      </c>
      <c r="J20" s="420">
        <f t="shared" ref="J20" si="3">G20-D20</f>
        <v>0</v>
      </c>
      <c r="K20" s="148">
        <f t="shared" ref="K20" si="4">H20-E20</f>
        <v>0</v>
      </c>
      <c r="L20" s="148">
        <f t="shared" ref="L20" si="5">I20-F20</f>
        <v>0</v>
      </c>
      <c r="M20" s="101"/>
      <c r="N20" s="101"/>
      <c r="O20" s="101"/>
      <c r="Q20" s="326"/>
    </row>
    <row r="21" spans="1:17">
      <c r="A21" s="29" t="s">
        <v>525</v>
      </c>
      <c r="B21" s="30" t="s">
        <v>526</v>
      </c>
      <c r="C21" s="267"/>
      <c r="D21" s="351"/>
      <c r="E21" s="179"/>
      <c r="F21" s="175">
        <f>F22+F40+F28</f>
        <v>8860.7579999999998</v>
      </c>
      <c r="G21" s="351"/>
      <c r="H21" s="179"/>
      <c r="I21" s="175">
        <f>I22+I40+I28</f>
        <v>98720.723999999987</v>
      </c>
      <c r="J21" s="354"/>
      <c r="K21" s="146"/>
      <c r="L21" s="175">
        <f>L22+L40+L28</f>
        <v>89859.965999999986</v>
      </c>
      <c r="M21" s="107"/>
      <c r="N21" s="107"/>
      <c r="O21" s="107"/>
      <c r="Q21" s="326"/>
    </row>
    <row r="22" spans="1:17" ht="17.25" customHeight="1">
      <c r="A22" s="38" t="s">
        <v>527</v>
      </c>
      <c r="B22" s="39" t="s">
        <v>528</v>
      </c>
      <c r="C22" s="268" t="s">
        <v>239</v>
      </c>
      <c r="D22" s="353">
        <f t="shared" ref="D22:D28" si="6">F22/E22</f>
        <v>1147.8711162255468</v>
      </c>
      <c r="E22" s="182">
        <f>SUM(E23:E27)</f>
        <v>4.3449999999999998</v>
      </c>
      <c r="F22" s="182">
        <f>SUM(F23:F27)</f>
        <v>4987.5</v>
      </c>
      <c r="G22" s="353">
        <f t="shared" ref="G22:G28" si="7">I22/H22</f>
        <v>1521.7868571765955</v>
      </c>
      <c r="H22" s="182">
        <f>SUM(H23:H27)</f>
        <v>16.937000000000001</v>
      </c>
      <c r="I22" s="182">
        <f>SUM(I23:I27)</f>
        <v>25774.504000000001</v>
      </c>
      <c r="J22" s="421">
        <f t="shared" si="0"/>
        <v>373.91574095104875</v>
      </c>
      <c r="K22" s="153">
        <f t="shared" si="1"/>
        <v>12.592000000000002</v>
      </c>
      <c r="L22" s="153">
        <f t="shared" si="2"/>
        <v>20787.004000000001</v>
      </c>
      <c r="M22" s="22"/>
      <c r="N22" s="22"/>
      <c r="O22" s="22"/>
    </row>
    <row r="23" spans="1:17" ht="48.75" customHeight="1" outlineLevel="1">
      <c r="A23" s="435" t="s">
        <v>529</v>
      </c>
      <c r="B23" s="37" t="s">
        <v>500</v>
      </c>
      <c r="C23" s="266" t="s">
        <v>239</v>
      </c>
      <c r="D23" s="344">
        <f t="shared" si="6"/>
        <v>1147.8711162255468</v>
      </c>
      <c r="E23" s="180">
        <v>4.3449999999999998</v>
      </c>
      <c r="F23" s="181">
        <v>4987.5</v>
      </c>
      <c r="G23" s="352">
        <f t="shared" si="7"/>
        <v>1147.8711162255468</v>
      </c>
      <c r="H23" s="181">
        <v>4.3449999999999998</v>
      </c>
      <c r="I23" s="181">
        <v>4987.5</v>
      </c>
      <c r="J23" s="420">
        <f t="shared" si="0"/>
        <v>0</v>
      </c>
      <c r="K23" s="148">
        <f t="shared" si="1"/>
        <v>0</v>
      </c>
      <c r="L23" s="148">
        <f t="shared" si="2"/>
        <v>0</v>
      </c>
      <c r="M23" s="22"/>
      <c r="N23" s="22"/>
      <c r="O23" s="22"/>
    </row>
    <row r="24" spans="1:17" ht="18" customHeight="1" outlineLevel="1">
      <c r="A24" s="435" t="s">
        <v>530</v>
      </c>
      <c r="B24" s="37" t="s">
        <v>531</v>
      </c>
      <c r="C24" s="266" t="s">
        <v>239</v>
      </c>
      <c r="D24" s="406">
        <v>0</v>
      </c>
      <c r="E24" s="177">
        <v>0</v>
      </c>
      <c r="F24" s="177">
        <f>D24*E24</f>
        <v>0</v>
      </c>
      <c r="G24" s="344">
        <f t="shared" si="7"/>
        <v>1776.5515384615383</v>
      </c>
      <c r="H24" s="180">
        <v>2.6</v>
      </c>
      <c r="I24" s="181">
        <v>4619.0339999999997</v>
      </c>
      <c r="J24" s="419">
        <f t="shared" si="0"/>
        <v>1776.5515384615383</v>
      </c>
      <c r="K24" s="147">
        <f t="shared" si="1"/>
        <v>2.6</v>
      </c>
      <c r="L24" s="147">
        <f t="shared" si="2"/>
        <v>4619.0339999999997</v>
      </c>
      <c r="M24" s="22"/>
      <c r="N24" s="22"/>
      <c r="O24" s="22"/>
    </row>
    <row r="25" spans="1:17" ht="18" customHeight="1" outlineLevel="1">
      <c r="A25" s="435" t="s">
        <v>524</v>
      </c>
      <c r="B25" s="37" t="s">
        <v>532</v>
      </c>
      <c r="C25" s="266" t="s">
        <v>239</v>
      </c>
      <c r="D25" s="406">
        <v>0</v>
      </c>
      <c r="E25" s="177">
        <v>0</v>
      </c>
      <c r="F25" s="177">
        <f>D25*E25</f>
        <v>0</v>
      </c>
      <c r="G25" s="344">
        <f t="shared" si="7"/>
        <v>1769.4522920203738</v>
      </c>
      <c r="H25" s="183">
        <v>2.9449999999999998</v>
      </c>
      <c r="I25" s="178">
        <v>5211.0370000000003</v>
      </c>
      <c r="J25" s="419">
        <f t="shared" si="0"/>
        <v>1769.4522920203738</v>
      </c>
      <c r="K25" s="147">
        <f t="shared" si="1"/>
        <v>2.9449999999999998</v>
      </c>
      <c r="L25" s="147">
        <f t="shared" si="2"/>
        <v>5211.0370000000003</v>
      </c>
      <c r="M25" s="22"/>
      <c r="N25" s="22"/>
      <c r="O25" s="22"/>
    </row>
    <row r="26" spans="1:17" ht="18" customHeight="1" outlineLevel="1">
      <c r="A26" s="435" t="s">
        <v>974</v>
      </c>
      <c r="B26" s="37" t="s">
        <v>533</v>
      </c>
      <c r="C26" s="266" t="s">
        <v>239</v>
      </c>
      <c r="D26" s="406">
        <v>0</v>
      </c>
      <c r="E26" s="177">
        <v>0</v>
      </c>
      <c r="F26" s="177">
        <f>D26*E26</f>
        <v>0</v>
      </c>
      <c r="G26" s="344">
        <f t="shared" si="7"/>
        <v>1728.2008312551955</v>
      </c>
      <c r="H26" s="183">
        <v>6.0149999999999997</v>
      </c>
      <c r="I26" s="178">
        <v>10395.128000000001</v>
      </c>
      <c r="J26" s="419">
        <f t="shared" si="0"/>
        <v>1728.2008312551955</v>
      </c>
      <c r="K26" s="147">
        <f t="shared" si="1"/>
        <v>6.0149999999999997</v>
      </c>
      <c r="L26" s="147">
        <f t="shared" si="2"/>
        <v>10395.128000000001</v>
      </c>
      <c r="M26" s="22"/>
      <c r="N26" s="22"/>
      <c r="O26" s="22"/>
    </row>
    <row r="27" spans="1:17" ht="18" customHeight="1" outlineLevel="1">
      <c r="A27" s="435" t="s">
        <v>975</v>
      </c>
      <c r="B27" s="37" t="s">
        <v>534</v>
      </c>
      <c r="C27" s="266" t="s">
        <v>239</v>
      </c>
      <c r="D27" s="406">
        <v>0</v>
      </c>
      <c r="E27" s="177">
        <v>0</v>
      </c>
      <c r="F27" s="177">
        <f>D27*E27</f>
        <v>0</v>
      </c>
      <c r="G27" s="344">
        <f t="shared" si="7"/>
        <v>544.38468992248056</v>
      </c>
      <c r="H27" s="183">
        <v>1.032</v>
      </c>
      <c r="I27" s="178">
        <v>561.80499999999995</v>
      </c>
      <c r="J27" s="419">
        <f t="shared" si="0"/>
        <v>544.38468992248056</v>
      </c>
      <c r="K27" s="147">
        <f t="shared" si="1"/>
        <v>1.032</v>
      </c>
      <c r="L27" s="147">
        <f t="shared" si="2"/>
        <v>561.80499999999995</v>
      </c>
      <c r="M27" s="22"/>
      <c r="N27" s="22"/>
      <c r="O27" s="22"/>
    </row>
    <row r="28" spans="1:17" ht="24.75" customHeight="1">
      <c r="A28" s="38" t="s">
        <v>535</v>
      </c>
      <c r="B28" s="39" t="s">
        <v>536</v>
      </c>
      <c r="C28" s="268" t="s">
        <v>239</v>
      </c>
      <c r="D28" s="353">
        <f t="shared" si="6"/>
        <v>1366.1548335338948</v>
      </c>
      <c r="E28" s="182">
        <f>SUM(E29:E39)</f>
        <v>2.4929999999999999</v>
      </c>
      <c r="F28" s="182">
        <f>SUM(F29:F39)</f>
        <v>3405.8239999999996</v>
      </c>
      <c r="G28" s="353">
        <f t="shared" si="7"/>
        <v>3627.5117190138462</v>
      </c>
      <c r="H28" s="182">
        <f>SUM(H29:H39)</f>
        <v>14.805</v>
      </c>
      <c r="I28" s="182">
        <f>SUM(I29:I39)</f>
        <v>53705.310999999994</v>
      </c>
      <c r="J28" s="421">
        <f t="shared" ref="J28" si="8">G28-D28</f>
        <v>2261.3568854799514</v>
      </c>
      <c r="K28" s="156">
        <f t="shared" ref="K28" si="9">H28-E28</f>
        <v>12.311999999999999</v>
      </c>
      <c r="L28" s="153">
        <f t="shared" ref="L28" si="10">I28-F28</f>
        <v>50299.486999999994</v>
      </c>
      <c r="M28" s="22"/>
      <c r="N28" s="22"/>
      <c r="O28" s="22"/>
    </row>
    <row r="29" spans="1:17" s="2" customFormat="1" ht="27.75" customHeight="1" outlineLevel="1">
      <c r="A29" s="435" t="s">
        <v>537</v>
      </c>
      <c r="B29" s="154" t="s">
        <v>501</v>
      </c>
      <c r="C29" s="269" t="s">
        <v>239</v>
      </c>
      <c r="D29" s="352">
        <f>F29/E29</f>
        <v>1648.3685863874343</v>
      </c>
      <c r="E29" s="178">
        <v>0.95499999999999996</v>
      </c>
      <c r="F29" s="178">
        <v>1574.1919999999998</v>
      </c>
      <c r="G29" s="352">
        <f t="shared" ref="G29:G39" si="11">I29/H29</f>
        <v>1648.3685863874343</v>
      </c>
      <c r="H29" s="178">
        <v>0.95499999999999996</v>
      </c>
      <c r="I29" s="178">
        <v>1574.1919999999998</v>
      </c>
      <c r="J29" s="420">
        <f t="shared" si="0"/>
        <v>0</v>
      </c>
      <c r="K29" s="148">
        <f t="shared" si="1"/>
        <v>0</v>
      </c>
      <c r="L29" s="148">
        <f t="shared" si="2"/>
        <v>0</v>
      </c>
      <c r="M29" s="101"/>
      <c r="N29" s="101"/>
      <c r="O29" s="101"/>
    </row>
    <row r="30" spans="1:17" s="2" customFormat="1" ht="25.5" customHeight="1" outlineLevel="1">
      <c r="A30" s="435" t="s">
        <v>538</v>
      </c>
      <c r="B30" s="154" t="s">
        <v>240</v>
      </c>
      <c r="C30" s="269" t="s">
        <v>239</v>
      </c>
      <c r="D30" s="352">
        <f>F30/E30</f>
        <v>1309.4530201342282</v>
      </c>
      <c r="E30" s="178">
        <v>0.29799999999999999</v>
      </c>
      <c r="F30" s="178">
        <v>390.21699999999998</v>
      </c>
      <c r="G30" s="352">
        <f t="shared" si="11"/>
        <v>1309.4530201342282</v>
      </c>
      <c r="H30" s="178">
        <v>0.29799999999999999</v>
      </c>
      <c r="I30" s="178">
        <v>390.21699999999998</v>
      </c>
      <c r="J30" s="420">
        <f t="shared" si="0"/>
        <v>0</v>
      </c>
      <c r="K30" s="148">
        <f t="shared" si="1"/>
        <v>0</v>
      </c>
      <c r="L30" s="148">
        <f t="shared" si="2"/>
        <v>0</v>
      </c>
      <c r="M30" s="101"/>
      <c r="N30" s="101"/>
      <c r="O30" s="101"/>
    </row>
    <row r="31" spans="1:17" s="2" customFormat="1" ht="27.75" customHeight="1" outlineLevel="1">
      <c r="A31" s="435" t="s">
        <v>539</v>
      </c>
      <c r="B31" s="154" t="s">
        <v>502</v>
      </c>
      <c r="C31" s="269" t="s">
        <v>239</v>
      </c>
      <c r="D31" s="352">
        <f>F31/E31</f>
        <v>1162.4314516129032</v>
      </c>
      <c r="E31" s="178">
        <v>1.24</v>
      </c>
      <c r="F31" s="178">
        <v>1441.415</v>
      </c>
      <c r="G31" s="352">
        <f t="shared" si="11"/>
        <v>1162.4314516129032</v>
      </c>
      <c r="H31" s="178">
        <v>1.24</v>
      </c>
      <c r="I31" s="178">
        <v>1441.415</v>
      </c>
      <c r="J31" s="420">
        <f t="shared" ref="J31" si="12">G31-D31</f>
        <v>0</v>
      </c>
      <c r="K31" s="148">
        <f t="shared" ref="K31" si="13">H31-E31</f>
        <v>0</v>
      </c>
      <c r="L31" s="148">
        <f t="shared" ref="L31" si="14">I31-F31</f>
        <v>0</v>
      </c>
      <c r="M31" s="101"/>
      <c r="N31" s="101"/>
      <c r="O31" s="101"/>
    </row>
    <row r="32" spans="1:17" ht="27.75" customHeight="1" outlineLevel="1">
      <c r="A32" s="435" t="s">
        <v>540</v>
      </c>
      <c r="B32" s="41" t="s">
        <v>541</v>
      </c>
      <c r="C32" s="266" t="s">
        <v>239</v>
      </c>
      <c r="D32" s="406">
        <v>0</v>
      </c>
      <c r="E32" s="177">
        <v>0</v>
      </c>
      <c r="F32" s="177">
        <f t="shared" ref="F32:F39" si="15">D32*E32</f>
        <v>0</v>
      </c>
      <c r="G32" s="344">
        <f t="shared" si="11"/>
        <v>2153.102803738318</v>
      </c>
      <c r="H32" s="184">
        <v>0.42799999999999999</v>
      </c>
      <c r="I32" s="181">
        <v>921.52800000000002</v>
      </c>
      <c r="J32" s="419">
        <f t="shared" si="0"/>
        <v>2153.102803738318</v>
      </c>
      <c r="K32" s="147">
        <f t="shared" si="1"/>
        <v>0.42799999999999999</v>
      </c>
      <c r="L32" s="147">
        <f t="shared" si="2"/>
        <v>921.52800000000002</v>
      </c>
      <c r="M32" s="22"/>
      <c r="N32" s="22"/>
      <c r="O32" s="22"/>
    </row>
    <row r="33" spans="1:15" s="2" customFormat="1" ht="27.75" customHeight="1" outlineLevel="1">
      <c r="A33" s="435" t="s">
        <v>542</v>
      </c>
      <c r="B33" s="41" t="s">
        <v>543</v>
      </c>
      <c r="C33" s="266" t="s">
        <v>239</v>
      </c>
      <c r="D33" s="406">
        <v>0</v>
      </c>
      <c r="E33" s="177">
        <v>0</v>
      </c>
      <c r="F33" s="177">
        <f t="shared" si="15"/>
        <v>0</v>
      </c>
      <c r="G33" s="344">
        <f t="shared" si="11"/>
        <v>1780.5130890052358</v>
      </c>
      <c r="H33" s="184">
        <v>0.95499999999999996</v>
      </c>
      <c r="I33" s="181">
        <v>1700.39</v>
      </c>
      <c r="J33" s="419">
        <f t="shared" si="0"/>
        <v>1780.5130890052358</v>
      </c>
      <c r="K33" s="147">
        <f t="shared" si="1"/>
        <v>0.95499999999999996</v>
      </c>
      <c r="L33" s="147">
        <f t="shared" si="2"/>
        <v>1700.39</v>
      </c>
      <c r="M33" s="101"/>
      <c r="N33" s="101"/>
      <c r="O33" s="101"/>
    </row>
    <row r="34" spans="1:15" ht="18" customHeight="1" outlineLevel="1">
      <c r="A34" s="435" t="s">
        <v>544</v>
      </c>
      <c r="B34" s="163" t="s">
        <v>546</v>
      </c>
      <c r="C34" s="266" t="s">
        <v>239</v>
      </c>
      <c r="D34" s="406">
        <v>0</v>
      </c>
      <c r="E34" s="177">
        <v>0</v>
      </c>
      <c r="F34" s="177">
        <f t="shared" si="15"/>
        <v>0</v>
      </c>
      <c r="G34" s="344">
        <f t="shared" si="11"/>
        <v>1968.7080000000001</v>
      </c>
      <c r="H34" s="180">
        <v>0.5</v>
      </c>
      <c r="I34" s="185">
        <v>984.35400000000004</v>
      </c>
      <c r="J34" s="419">
        <f t="shared" si="0"/>
        <v>1968.7080000000001</v>
      </c>
      <c r="K34" s="147">
        <f t="shared" si="1"/>
        <v>0.5</v>
      </c>
      <c r="L34" s="147">
        <f t="shared" si="2"/>
        <v>984.35400000000004</v>
      </c>
      <c r="M34" s="22"/>
      <c r="N34" s="22"/>
      <c r="O34" s="22"/>
    </row>
    <row r="35" spans="1:15" s="2" customFormat="1" ht="27.75" customHeight="1" outlineLevel="1">
      <c r="A35" s="435" t="s">
        <v>545</v>
      </c>
      <c r="B35" s="43" t="s">
        <v>548</v>
      </c>
      <c r="C35" s="266" t="s">
        <v>239</v>
      </c>
      <c r="D35" s="406">
        <v>0</v>
      </c>
      <c r="E35" s="177">
        <v>0</v>
      </c>
      <c r="F35" s="177">
        <f t="shared" si="15"/>
        <v>0</v>
      </c>
      <c r="G35" s="344">
        <f t="shared" si="11"/>
        <v>6330.4579322638137</v>
      </c>
      <c r="H35" s="176">
        <v>5.61</v>
      </c>
      <c r="I35" s="178">
        <v>35513.868999999999</v>
      </c>
      <c r="J35" s="419">
        <f t="shared" si="0"/>
        <v>6330.4579322638137</v>
      </c>
      <c r="K35" s="147">
        <f t="shared" si="1"/>
        <v>5.61</v>
      </c>
      <c r="L35" s="147">
        <f t="shared" si="2"/>
        <v>35513.868999999999</v>
      </c>
      <c r="M35" s="101"/>
      <c r="N35" s="101"/>
      <c r="O35" s="101"/>
    </row>
    <row r="36" spans="1:15" s="2" customFormat="1" ht="27.75" customHeight="1" outlineLevel="1">
      <c r="A36" s="435" t="s">
        <v>547</v>
      </c>
      <c r="B36" s="41" t="s">
        <v>550</v>
      </c>
      <c r="C36" s="266" t="s">
        <v>239</v>
      </c>
      <c r="D36" s="406">
        <v>0</v>
      </c>
      <c r="E36" s="177">
        <v>0</v>
      </c>
      <c r="F36" s="177">
        <f t="shared" si="15"/>
        <v>0</v>
      </c>
      <c r="G36" s="344">
        <f t="shared" si="11"/>
        <v>1877.2200000000003</v>
      </c>
      <c r="H36" s="186">
        <v>0.35</v>
      </c>
      <c r="I36" s="178">
        <v>657.02700000000004</v>
      </c>
      <c r="J36" s="419">
        <f t="shared" si="0"/>
        <v>1877.2200000000003</v>
      </c>
      <c r="K36" s="147">
        <f t="shared" si="1"/>
        <v>0.35</v>
      </c>
      <c r="L36" s="147">
        <f t="shared" si="2"/>
        <v>657.02700000000004</v>
      </c>
      <c r="M36" s="101"/>
      <c r="N36" s="101"/>
      <c r="O36" s="101"/>
    </row>
    <row r="37" spans="1:15" s="2" customFormat="1" ht="27.75" customHeight="1" outlineLevel="1">
      <c r="A37" s="435" t="s">
        <v>549</v>
      </c>
      <c r="B37" s="41" t="s">
        <v>552</v>
      </c>
      <c r="C37" s="266" t="s">
        <v>239</v>
      </c>
      <c r="D37" s="406">
        <v>0</v>
      </c>
      <c r="E37" s="177">
        <v>0</v>
      </c>
      <c r="F37" s="177">
        <f t="shared" si="15"/>
        <v>0</v>
      </c>
      <c r="G37" s="344">
        <f t="shared" si="11"/>
        <v>2111.3004807692309</v>
      </c>
      <c r="H37" s="184">
        <v>0.41599999999999998</v>
      </c>
      <c r="I37" s="178">
        <v>878.30100000000004</v>
      </c>
      <c r="J37" s="419">
        <f t="shared" si="0"/>
        <v>2111.3004807692309</v>
      </c>
      <c r="K37" s="147">
        <f t="shared" si="1"/>
        <v>0.41599999999999998</v>
      </c>
      <c r="L37" s="147">
        <f t="shared" si="2"/>
        <v>878.30100000000004</v>
      </c>
      <c r="M37" s="101"/>
      <c r="N37" s="101"/>
      <c r="O37" s="101"/>
    </row>
    <row r="38" spans="1:15" s="2" customFormat="1" ht="18" customHeight="1" outlineLevel="1">
      <c r="A38" s="435" t="s">
        <v>551</v>
      </c>
      <c r="B38" s="43" t="s">
        <v>554</v>
      </c>
      <c r="C38" s="266" t="s">
        <v>239</v>
      </c>
      <c r="D38" s="406">
        <v>0</v>
      </c>
      <c r="E38" s="177">
        <v>0</v>
      </c>
      <c r="F38" s="177">
        <f t="shared" si="15"/>
        <v>0</v>
      </c>
      <c r="G38" s="344">
        <f t="shared" si="11"/>
        <v>2442.222409435552</v>
      </c>
      <c r="H38" s="183">
        <v>1.1870000000000001</v>
      </c>
      <c r="I38" s="178">
        <v>2898.9180000000001</v>
      </c>
      <c r="J38" s="419">
        <f t="shared" si="0"/>
        <v>2442.222409435552</v>
      </c>
      <c r="K38" s="147">
        <f t="shared" si="1"/>
        <v>1.1870000000000001</v>
      </c>
      <c r="L38" s="147">
        <f t="shared" si="2"/>
        <v>2898.9180000000001</v>
      </c>
      <c r="M38" s="101"/>
      <c r="N38" s="101"/>
      <c r="O38" s="101"/>
    </row>
    <row r="39" spans="1:15" s="2" customFormat="1" ht="27.75" customHeight="1" outlineLevel="1">
      <c r="A39" s="435" t="s">
        <v>553</v>
      </c>
      <c r="B39" s="43" t="s">
        <v>555</v>
      </c>
      <c r="C39" s="266" t="s">
        <v>239</v>
      </c>
      <c r="D39" s="406">
        <v>0</v>
      </c>
      <c r="E39" s="177">
        <v>0</v>
      </c>
      <c r="F39" s="177">
        <f t="shared" si="15"/>
        <v>0</v>
      </c>
      <c r="G39" s="344">
        <f t="shared" si="11"/>
        <v>2353.4891835310536</v>
      </c>
      <c r="H39" s="183">
        <v>2.8660000000000001</v>
      </c>
      <c r="I39" s="178">
        <v>6745.1</v>
      </c>
      <c r="J39" s="419">
        <f t="shared" si="0"/>
        <v>2353.4891835310536</v>
      </c>
      <c r="K39" s="147">
        <f t="shared" si="1"/>
        <v>2.8660000000000001</v>
      </c>
      <c r="L39" s="147">
        <f t="shared" si="2"/>
        <v>6745.1</v>
      </c>
      <c r="M39" s="101"/>
      <c r="N39" s="101"/>
      <c r="O39" s="101"/>
    </row>
    <row r="40" spans="1:15" ht="25.5">
      <c r="A40" s="38" t="s">
        <v>556</v>
      </c>
      <c r="B40" s="39" t="s">
        <v>557</v>
      </c>
      <c r="C40" s="268" t="s">
        <v>242</v>
      </c>
      <c r="D40" s="353">
        <f>F40/E40</f>
        <v>467.43399999999997</v>
      </c>
      <c r="E40" s="321">
        <f>SUM(E41:E63)</f>
        <v>1</v>
      </c>
      <c r="F40" s="182">
        <f>SUM(F41:F63)</f>
        <v>467.43399999999997</v>
      </c>
      <c r="G40" s="353">
        <f>I40/H40</f>
        <v>740.03496153846152</v>
      </c>
      <c r="H40" s="321">
        <f>SUM(H41:H63)</f>
        <v>26</v>
      </c>
      <c r="I40" s="182">
        <f>SUM(I41:I63)</f>
        <v>19240.909</v>
      </c>
      <c r="J40" s="421">
        <f t="shared" ref="J40" si="16">G40-D40</f>
        <v>272.60096153846155</v>
      </c>
      <c r="K40" s="156">
        <f t="shared" ref="K40" si="17">H40-E40</f>
        <v>25</v>
      </c>
      <c r="L40" s="153">
        <f t="shared" ref="L40" si="18">I40-F40</f>
        <v>18773.474999999999</v>
      </c>
      <c r="M40" s="22"/>
      <c r="N40" s="22"/>
      <c r="O40" s="22"/>
    </row>
    <row r="41" spans="1:15" ht="27.75" customHeight="1" outlineLevel="1">
      <c r="A41" s="435" t="s">
        <v>558</v>
      </c>
      <c r="B41" s="155" t="s">
        <v>241</v>
      </c>
      <c r="C41" s="269" t="s">
        <v>239</v>
      </c>
      <c r="D41" s="352">
        <f>F41/E41</f>
        <v>467.43399999999997</v>
      </c>
      <c r="E41" s="322">
        <v>1</v>
      </c>
      <c r="F41" s="181">
        <v>467.43399999999997</v>
      </c>
      <c r="G41" s="352">
        <f>I41/H41</f>
        <v>467.43399999999997</v>
      </c>
      <c r="H41" s="322">
        <v>1</v>
      </c>
      <c r="I41" s="181">
        <v>467.43399999999997</v>
      </c>
      <c r="J41" s="419">
        <f t="shared" si="0"/>
        <v>0</v>
      </c>
      <c r="K41" s="147">
        <f t="shared" si="1"/>
        <v>0</v>
      </c>
      <c r="L41" s="147">
        <f t="shared" si="2"/>
        <v>0</v>
      </c>
      <c r="M41" s="22"/>
      <c r="N41" s="22"/>
      <c r="O41" s="22"/>
    </row>
    <row r="42" spans="1:15" ht="25.5" outlineLevel="1">
      <c r="A42" s="435" t="s">
        <v>559</v>
      </c>
      <c r="B42" s="45" t="s">
        <v>560</v>
      </c>
      <c r="C42" s="266" t="s">
        <v>242</v>
      </c>
      <c r="D42" s="406">
        <v>0</v>
      </c>
      <c r="E42" s="177">
        <v>0</v>
      </c>
      <c r="F42" s="177">
        <f t="shared" ref="F42:F63" si="19">D42*E42</f>
        <v>0</v>
      </c>
      <c r="G42" s="344">
        <v>750.93899999999996</v>
      </c>
      <c r="H42" s="323">
        <v>1</v>
      </c>
      <c r="I42" s="176">
        <f t="shared" ref="I42:I63" si="20">G42*H42</f>
        <v>750.93899999999996</v>
      </c>
      <c r="J42" s="419">
        <f t="shared" si="0"/>
        <v>750.93899999999996</v>
      </c>
      <c r="K42" s="148">
        <f t="shared" si="1"/>
        <v>1</v>
      </c>
      <c r="L42" s="147">
        <f t="shared" si="2"/>
        <v>750.93899999999996</v>
      </c>
      <c r="M42" s="22"/>
      <c r="N42" s="22"/>
      <c r="O42" s="22"/>
    </row>
    <row r="43" spans="1:15" ht="25.5" outlineLevel="1">
      <c r="A43" s="435" t="s">
        <v>561</v>
      </c>
      <c r="B43" s="45" t="s">
        <v>562</v>
      </c>
      <c r="C43" s="266" t="s">
        <v>242</v>
      </c>
      <c r="D43" s="406">
        <v>0</v>
      </c>
      <c r="E43" s="177">
        <v>0</v>
      </c>
      <c r="F43" s="177">
        <f t="shared" si="19"/>
        <v>0</v>
      </c>
      <c r="G43" s="344">
        <v>750.93899999999996</v>
      </c>
      <c r="H43" s="323">
        <v>1</v>
      </c>
      <c r="I43" s="176">
        <f t="shared" si="20"/>
        <v>750.93899999999996</v>
      </c>
      <c r="J43" s="419">
        <f t="shared" si="0"/>
        <v>750.93899999999996</v>
      </c>
      <c r="K43" s="148">
        <f t="shared" si="1"/>
        <v>1</v>
      </c>
      <c r="L43" s="147">
        <f t="shared" si="2"/>
        <v>750.93899999999996</v>
      </c>
      <c r="M43" s="22"/>
      <c r="N43" s="22"/>
      <c r="O43" s="22"/>
    </row>
    <row r="44" spans="1:15" ht="25.5" outlineLevel="1">
      <c r="A44" s="435" t="s">
        <v>563</v>
      </c>
      <c r="B44" s="45" t="s">
        <v>564</v>
      </c>
      <c r="C44" s="266" t="s">
        <v>242</v>
      </c>
      <c r="D44" s="406">
        <v>0</v>
      </c>
      <c r="E44" s="177">
        <v>0</v>
      </c>
      <c r="F44" s="177">
        <f t="shared" si="19"/>
        <v>0</v>
      </c>
      <c r="G44" s="344">
        <v>750.93899999999996</v>
      </c>
      <c r="H44" s="323">
        <v>1</v>
      </c>
      <c r="I44" s="176">
        <f t="shared" si="20"/>
        <v>750.93899999999996</v>
      </c>
      <c r="J44" s="419">
        <f t="shared" si="0"/>
        <v>750.93899999999996</v>
      </c>
      <c r="K44" s="148">
        <f t="shared" si="1"/>
        <v>1</v>
      </c>
      <c r="L44" s="147">
        <f t="shared" si="2"/>
        <v>750.93899999999996</v>
      </c>
      <c r="M44" s="22"/>
      <c r="N44" s="22"/>
      <c r="O44" s="22"/>
    </row>
    <row r="45" spans="1:15" ht="25.5" outlineLevel="1">
      <c r="A45" s="435" t="s">
        <v>565</v>
      </c>
      <c r="B45" s="37" t="s">
        <v>566</v>
      </c>
      <c r="C45" s="266" t="s">
        <v>242</v>
      </c>
      <c r="D45" s="406">
        <v>0</v>
      </c>
      <c r="E45" s="177">
        <v>0</v>
      </c>
      <c r="F45" s="177">
        <f t="shared" si="19"/>
        <v>0</v>
      </c>
      <c r="G45" s="344">
        <v>750.93899999999996</v>
      </c>
      <c r="H45" s="323">
        <v>1</v>
      </c>
      <c r="I45" s="176">
        <f t="shared" si="20"/>
        <v>750.93899999999996</v>
      </c>
      <c r="J45" s="419">
        <f t="shared" si="0"/>
        <v>750.93899999999996</v>
      </c>
      <c r="K45" s="148">
        <f t="shared" si="1"/>
        <v>1</v>
      </c>
      <c r="L45" s="147">
        <f t="shared" si="2"/>
        <v>750.93899999999996</v>
      </c>
      <c r="M45" s="22"/>
      <c r="N45" s="22"/>
      <c r="O45" s="22"/>
    </row>
    <row r="46" spans="1:15" ht="25.5" outlineLevel="1">
      <c r="A46" s="435" t="s">
        <v>567</v>
      </c>
      <c r="B46" s="45" t="s">
        <v>568</v>
      </c>
      <c r="C46" s="266" t="s">
        <v>242</v>
      </c>
      <c r="D46" s="406">
        <v>0</v>
      </c>
      <c r="E46" s="177">
        <v>0</v>
      </c>
      <c r="F46" s="177">
        <f t="shared" si="19"/>
        <v>0</v>
      </c>
      <c r="G46" s="344">
        <v>750.93899999999996</v>
      </c>
      <c r="H46" s="323">
        <v>1</v>
      </c>
      <c r="I46" s="176">
        <f t="shared" si="20"/>
        <v>750.93899999999996</v>
      </c>
      <c r="J46" s="419">
        <f t="shared" si="0"/>
        <v>750.93899999999996</v>
      </c>
      <c r="K46" s="148">
        <f t="shared" si="1"/>
        <v>1</v>
      </c>
      <c r="L46" s="147">
        <f t="shared" si="2"/>
        <v>750.93899999999996</v>
      </c>
      <c r="M46" s="22"/>
      <c r="N46" s="22"/>
      <c r="O46" s="22"/>
    </row>
    <row r="47" spans="1:15" ht="25.5" outlineLevel="1">
      <c r="A47" s="435" t="s">
        <v>569</v>
      </c>
      <c r="B47" s="45" t="s">
        <v>570</v>
      </c>
      <c r="C47" s="266" t="s">
        <v>242</v>
      </c>
      <c r="D47" s="406">
        <v>0</v>
      </c>
      <c r="E47" s="177">
        <v>0</v>
      </c>
      <c r="F47" s="177">
        <f t="shared" si="19"/>
        <v>0</v>
      </c>
      <c r="G47" s="344">
        <v>750.93899999999996</v>
      </c>
      <c r="H47" s="323">
        <v>1</v>
      </c>
      <c r="I47" s="176">
        <f t="shared" si="20"/>
        <v>750.93899999999996</v>
      </c>
      <c r="J47" s="419">
        <f t="shared" si="0"/>
        <v>750.93899999999996</v>
      </c>
      <c r="K47" s="148">
        <f t="shared" si="1"/>
        <v>1</v>
      </c>
      <c r="L47" s="147">
        <f t="shared" si="2"/>
        <v>750.93899999999996</v>
      </c>
      <c r="M47" s="22"/>
      <c r="N47" s="22"/>
      <c r="O47" s="22"/>
    </row>
    <row r="48" spans="1:15" ht="25.5" outlineLevel="1">
      <c r="A48" s="435" t="s">
        <v>571</v>
      </c>
      <c r="B48" s="45" t="s">
        <v>572</v>
      </c>
      <c r="C48" s="266" t="s">
        <v>242</v>
      </c>
      <c r="D48" s="406">
        <v>0</v>
      </c>
      <c r="E48" s="177">
        <v>0</v>
      </c>
      <c r="F48" s="177">
        <f t="shared" si="19"/>
        <v>0</v>
      </c>
      <c r="G48" s="344">
        <v>750.93899999999996</v>
      </c>
      <c r="H48" s="323">
        <v>1</v>
      </c>
      <c r="I48" s="176">
        <f t="shared" si="20"/>
        <v>750.93899999999996</v>
      </c>
      <c r="J48" s="419">
        <f t="shared" si="0"/>
        <v>750.93899999999996</v>
      </c>
      <c r="K48" s="148">
        <f t="shared" si="1"/>
        <v>1</v>
      </c>
      <c r="L48" s="147">
        <f t="shared" si="2"/>
        <v>750.93899999999996</v>
      </c>
      <c r="M48" s="22"/>
      <c r="N48" s="22"/>
      <c r="O48" s="22"/>
    </row>
    <row r="49" spans="1:15" ht="25.5" outlineLevel="1">
      <c r="A49" s="435" t="s">
        <v>573</v>
      </c>
      <c r="B49" s="45" t="s">
        <v>574</v>
      </c>
      <c r="C49" s="266" t="s">
        <v>242</v>
      </c>
      <c r="D49" s="406">
        <v>0</v>
      </c>
      <c r="E49" s="177">
        <v>0</v>
      </c>
      <c r="F49" s="177">
        <f t="shared" si="19"/>
        <v>0</v>
      </c>
      <c r="G49" s="344">
        <v>750.93899999999996</v>
      </c>
      <c r="H49" s="323">
        <v>2</v>
      </c>
      <c r="I49" s="176">
        <f t="shared" si="20"/>
        <v>1501.8779999999999</v>
      </c>
      <c r="J49" s="419">
        <f t="shared" si="0"/>
        <v>750.93899999999996</v>
      </c>
      <c r="K49" s="148">
        <f t="shared" si="1"/>
        <v>2</v>
      </c>
      <c r="L49" s="147">
        <f t="shared" si="2"/>
        <v>1501.8779999999999</v>
      </c>
      <c r="M49" s="22"/>
      <c r="N49" s="22"/>
      <c r="O49" s="22"/>
    </row>
    <row r="50" spans="1:15" ht="25.5" outlineLevel="1">
      <c r="A50" s="435" t="s">
        <v>575</v>
      </c>
      <c r="B50" s="45" t="s">
        <v>576</v>
      </c>
      <c r="C50" s="266" t="s">
        <v>242</v>
      </c>
      <c r="D50" s="406">
        <v>0</v>
      </c>
      <c r="E50" s="177">
        <v>0</v>
      </c>
      <c r="F50" s="177">
        <f t="shared" si="19"/>
        <v>0</v>
      </c>
      <c r="G50" s="344">
        <v>750.93899999999996</v>
      </c>
      <c r="H50" s="323">
        <v>2</v>
      </c>
      <c r="I50" s="176">
        <f t="shared" si="20"/>
        <v>1501.8779999999999</v>
      </c>
      <c r="J50" s="419">
        <f t="shared" si="0"/>
        <v>750.93899999999996</v>
      </c>
      <c r="K50" s="148">
        <f t="shared" si="1"/>
        <v>2</v>
      </c>
      <c r="L50" s="147">
        <f t="shared" si="2"/>
        <v>1501.8779999999999</v>
      </c>
      <c r="M50" s="22"/>
      <c r="N50" s="22"/>
      <c r="O50" s="22"/>
    </row>
    <row r="51" spans="1:15" ht="25.5" outlineLevel="1">
      <c r="A51" s="435" t="s">
        <v>577</v>
      </c>
      <c r="B51" s="45" t="s">
        <v>578</v>
      </c>
      <c r="C51" s="266" t="s">
        <v>242</v>
      </c>
      <c r="D51" s="406">
        <v>0</v>
      </c>
      <c r="E51" s="177">
        <v>0</v>
      </c>
      <c r="F51" s="177">
        <f t="shared" si="19"/>
        <v>0</v>
      </c>
      <c r="G51" s="344">
        <v>750.93899999999996</v>
      </c>
      <c r="H51" s="323">
        <v>1</v>
      </c>
      <c r="I51" s="176">
        <f t="shared" si="20"/>
        <v>750.93899999999996</v>
      </c>
      <c r="J51" s="419">
        <f t="shared" si="0"/>
        <v>750.93899999999996</v>
      </c>
      <c r="K51" s="148">
        <f t="shared" si="1"/>
        <v>1</v>
      </c>
      <c r="L51" s="147">
        <f t="shared" si="2"/>
        <v>750.93899999999996</v>
      </c>
      <c r="M51" s="22"/>
      <c r="N51" s="22"/>
      <c r="O51" s="22"/>
    </row>
    <row r="52" spans="1:15" ht="25.5" outlineLevel="1">
      <c r="A52" s="435" t="s">
        <v>579</v>
      </c>
      <c r="B52" s="45" t="s">
        <v>580</v>
      </c>
      <c r="C52" s="266" t="s">
        <v>242</v>
      </c>
      <c r="D52" s="406">
        <v>0</v>
      </c>
      <c r="E52" s="177">
        <v>0</v>
      </c>
      <c r="F52" s="177">
        <f t="shared" si="19"/>
        <v>0</v>
      </c>
      <c r="G52" s="344">
        <v>750.93899999999996</v>
      </c>
      <c r="H52" s="323">
        <v>1</v>
      </c>
      <c r="I52" s="176">
        <f t="shared" si="20"/>
        <v>750.93899999999996</v>
      </c>
      <c r="J52" s="419">
        <f t="shared" si="0"/>
        <v>750.93899999999996</v>
      </c>
      <c r="K52" s="148">
        <f t="shared" si="1"/>
        <v>1</v>
      </c>
      <c r="L52" s="147">
        <f t="shared" si="2"/>
        <v>750.93899999999996</v>
      </c>
      <c r="M52" s="22"/>
      <c r="N52" s="22"/>
      <c r="O52" s="22"/>
    </row>
    <row r="53" spans="1:15" ht="25.5" outlineLevel="1">
      <c r="A53" s="435" t="s">
        <v>581</v>
      </c>
      <c r="B53" s="45" t="s">
        <v>582</v>
      </c>
      <c r="C53" s="266" t="s">
        <v>242</v>
      </c>
      <c r="D53" s="406">
        <v>0</v>
      </c>
      <c r="E53" s="177">
        <v>0</v>
      </c>
      <c r="F53" s="177">
        <f t="shared" si="19"/>
        <v>0</v>
      </c>
      <c r="G53" s="344">
        <v>750.93899999999996</v>
      </c>
      <c r="H53" s="323">
        <v>1</v>
      </c>
      <c r="I53" s="176">
        <f t="shared" si="20"/>
        <v>750.93899999999996</v>
      </c>
      <c r="J53" s="419">
        <f t="shared" si="0"/>
        <v>750.93899999999996</v>
      </c>
      <c r="K53" s="148">
        <f t="shared" si="1"/>
        <v>1</v>
      </c>
      <c r="L53" s="147">
        <f t="shared" si="2"/>
        <v>750.93899999999996</v>
      </c>
      <c r="M53" s="22"/>
      <c r="N53" s="22"/>
      <c r="O53" s="22"/>
    </row>
    <row r="54" spans="1:15" ht="25.5" outlineLevel="1">
      <c r="A54" s="435" t="s">
        <v>583</v>
      </c>
      <c r="B54" s="45" t="s">
        <v>584</v>
      </c>
      <c r="C54" s="266" t="s">
        <v>242</v>
      </c>
      <c r="D54" s="406">
        <v>0</v>
      </c>
      <c r="E54" s="177">
        <v>0</v>
      </c>
      <c r="F54" s="177">
        <f t="shared" si="19"/>
        <v>0</v>
      </c>
      <c r="G54" s="344">
        <v>750.93899999999996</v>
      </c>
      <c r="H54" s="323">
        <v>1</v>
      </c>
      <c r="I54" s="176">
        <f t="shared" si="20"/>
        <v>750.93899999999996</v>
      </c>
      <c r="J54" s="419">
        <f t="shared" si="0"/>
        <v>750.93899999999996</v>
      </c>
      <c r="K54" s="148">
        <f t="shared" si="1"/>
        <v>1</v>
      </c>
      <c r="L54" s="147">
        <f t="shared" si="2"/>
        <v>750.93899999999996</v>
      </c>
      <c r="M54" s="22"/>
      <c r="N54" s="22"/>
      <c r="O54" s="22"/>
    </row>
    <row r="55" spans="1:15" ht="25.5" outlineLevel="1">
      <c r="A55" s="435" t="s">
        <v>585</v>
      </c>
      <c r="B55" s="45" t="s">
        <v>586</v>
      </c>
      <c r="C55" s="266" t="s">
        <v>242</v>
      </c>
      <c r="D55" s="406">
        <v>0</v>
      </c>
      <c r="E55" s="177">
        <v>0</v>
      </c>
      <c r="F55" s="177">
        <f t="shared" si="19"/>
        <v>0</v>
      </c>
      <c r="G55" s="344">
        <v>750.93899999999996</v>
      </c>
      <c r="H55" s="323">
        <v>1</v>
      </c>
      <c r="I55" s="176">
        <f t="shared" si="20"/>
        <v>750.93899999999996</v>
      </c>
      <c r="J55" s="419">
        <f t="shared" si="0"/>
        <v>750.93899999999996</v>
      </c>
      <c r="K55" s="148">
        <f t="shared" si="1"/>
        <v>1</v>
      </c>
      <c r="L55" s="147">
        <f t="shared" si="2"/>
        <v>750.93899999999996</v>
      </c>
      <c r="M55" s="22"/>
      <c r="N55" s="22"/>
      <c r="O55" s="22"/>
    </row>
    <row r="56" spans="1:15" ht="25.5" outlineLevel="1">
      <c r="A56" s="435" t="s">
        <v>587</v>
      </c>
      <c r="B56" s="45" t="s">
        <v>588</v>
      </c>
      <c r="C56" s="266" t="s">
        <v>242</v>
      </c>
      <c r="D56" s="406">
        <v>0</v>
      </c>
      <c r="E56" s="177">
        <v>0</v>
      </c>
      <c r="F56" s="177">
        <f t="shared" si="19"/>
        <v>0</v>
      </c>
      <c r="G56" s="344">
        <v>750.93899999999996</v>
      </c>
      <c r="H56" s="323">
        <v>1</v>
      </c>
      <c r="I56" s="176">
        <f t="shared" si="20"/>
        <v>750.93899999999996</v>
      </c>
      <c r="J56" s="419">
        <f t="shared" si="0"/>
        <v>750.93899999999996</v>
      </c>
      <c r="K56" s="148">
        <f t="shared" si="1"/>
        <v>1</v>
      </c>
      <c r="L56" s="147">
        <f t="shared" si="2"/>
        <v>750.93899999999996</v>
      </c>
      <c r="M56" s="22"/>
      <c r="N56" s="22"/>
      <c r="O56" s="22"/>
    </row>
    <row r="57" spans="1:15" ht="25.5" outlineLevel="1">
      <c r="A57" s="435" t="s">
        <v>589</v>
      </c>
      <c r="B57" s="45" t="s">
        <v>590</v>
      </c>
      <c r="C57" s="266" t="s">
        <v>242</v>
      </c>
      <c r="D57" s="406">
        <v>0</v>
      </c>
      <c r="E57" s="177">
        <v>0</v>
      </c>
      <c r="F57" s="177">
        <f t="shared" si="19"/>
        <v>0</v>
      </c>
      <c r="G57" s="344">
        <v>750.93899999999996</v>
      </c>
      <c r="H57" s="323">
        <v>1</v>
      </c>
      <c r="I57" s="176">
        <f t="shared" si="20"/>
        <v>750.93899999999996</v>
      </c>
      <c r="J57" s="419">
        <f t="shared" ref="J57:J118" si="21">G57-D57</f>
        <v>750.93899999999996</v>
      </c>
      <c r="K57" s="148">
        <f t="shared" ref="K57:K118" si="22">H57-E57</f>
        <v>1</v>
      </c>
      <c r="L57" s="147">
        <f t="shared" ref="L57:L118" si="23">I57-F57</f>
        <v>750.93899999999996</v>
      </c>
      <c r="M57" s="22"/>
      <c r="N57" s="22"/>
      <c r="O57" s="22"/>
    </row>
    <row r="58" spans="1:15" ht="25.5" outlineLevel="1">
      <c r="A58" s="435" t="s">
        <v>591</v>
      </c>
      <c r="B58" s="45" t="s">
        <v>592</v>
      </c>
      <c r="C58" s="266" t="s">
        <v>242</v>
      </c>
      <c r="D58" s="406">
        <v>0</v>
      </c>
      <c r="E58" s="177">
        <v>0</v>
      </c>
      <c r="F58" s="177">
        <f t="shared" si="19"/>
        <v>0</v>
      </c>
      <c r="G58" s="344">
        <v>750.93899999999996</v>
      </c>
      <c r="H58" s="323">
        <v>2</v>
      </c>
      <c r="I58" s="176">
        <f t="shared" si="20"/>
        <v>1501.8779999999999</v>
      </c>
      <c r="J58" s="419">
        <f t="shared" si="21"/>
        <v>750.93899999999996</v>
      </c>
      <c r="K58" s="148">
        <f t="shared" si="22"/>
        <v>2</v>
      </c>
      <c r="L58" s="147">
        <f t="shared" si="23"/>
        <v>1501.8779999999999</v>
      </c>
      <c r="M58" s="22"/>
      <c r="N58" s="22"/>
      <c r="O58" s="22"/>
    </row>
    <row r="59" spans="1:15" ht="25.5" outlineLevel="1">
      <c r="A59" s="435" t="s">
        <v>593</v>
      </c>
      <c r="B59" s="45" t="s">
        <v>594</v>
      </c>
      <c r="C59" s="266" t="s">
        <v>242</v>
      </c>
      <c r="D59" s="406">
        <v>0</v>
      </c>
      <c r="E59" s="177">
        <v>0</v>
      </c>
      <c r="F59" s="177">
        <f t="shared" si="19"/>
        <v>0</v>
      </c>
      <c r="G59" s="344">
        <v>750.93899999999996</v>
      </c>
      <c r="H59" s="323">
        <v>1</v>
      </c>
      <c r="I59" s="176">
        <f t="shared" si="20"/>
        <v>750.93899999999996</v>
      </c>
      <c r="J59" s="419">
        <f t="shared" si="21"/>
        <v>750.93899999999996</v>
      </c>
      <c r="K59" s="148">
        <f t="shared" si="22"/>
        <v>1</v>
      </c>
      <c r="L59" s="147">
        <f t="shared" si="23"/>
        <v>750.93899999999996</v>
      </c>
      <c r="M59" s="22"/>
      <c r="N59" s="22"/>
      <c r="O59" s="22"/>
    </row>
    <row r="60" spans="1:15" ht="25.5" outlineLevel="1">
      <c r="A60" s="435" t="s">
        <v>595</v>
      </c>
      <c r="B60" s="45" t="s">
        <v>596</v>
      </c>
      <c r="C60" s="266" t="s">
        <v>242</v>
      </c>
      <c r="D60" s="406">
        <v>0</v>
      </c>
      <c r="E60" s="177">
        <v>0</v>
      </c>
      <c r="F60" s="177">
        <f t="shared" si="19"/>
        <v>0</v>
      </c>
      <c r="G60" s="344">
        <v>750.93899999999996</v>
      </c>
      <c r="H60" s="323">
        <v>1</v>
      </c>
      <c r="I60" s="176">
        <f t="shared" si="20"/>
        <v>750.93899999999996</v>
      </c>
      <c r="J60" s="419">
        <f t="shared" si="21"/>
        <v>750.93899999999996</v>
      </c>
      <c r="K60" s="148">
        <f t="shared" si="22"/>
        <v>1</v>
      </c>
      <c r="L60" s="147">
        <f t="shared" si="23"/>
        <v>750.93899999999996</v>
      </c>
      <c r="M60" s="22"/>
      <c r="N60" s="22"/>
      <c r="O60" s="22"/>
    </row>
    <row r="61" spans="1:15" ht="25.5" outlineLevel="1">
      <c r="A61" s="435" t="s">
        <v>597</v>
      </c>
      <c r="B61" s="45" t="s">
        <v>598</v>
      </c>
      <c r="C61" s="266" t="s">
        <v>242</v>
      </c>
      <c r="D61" s="406">
        <v>0</v>
      </c>
      <c r="E61" s="177">
        <v>0</v>
      </c>
      <c r="F61" s="177">
        <f t="shared" si="19"/>
        <v>0</v>
      </c>
      <c r="G61" s="344">
        <v>750.93899999999996</v>
      </c>
      <c r="H61" s="323">
        <v>1</v>
      </c>
      <c r="I61" s="176">
        <f t="shared" si="20"/>
        <v>750.93899999999996</v>
      </c>
      <c r="J61" s="419">
        <f t="shared" si="21"/>
        <v>750.93899999999996</v>
      </c>
      <c r="K61" s="148">
        <f t="shared" si="22"/>
        <v>1</v>
      </c>
      <c r="L61" s="147">
        <f t="shared" si="23"/>
        <v>750.93899999999996</v>
      </c>
      <c r="M61" s="22"/>
      <c r="N61" s="22"/>
      <c r="O61" s="22"/>
    </row>
    <row r="62" spans="1:15" ht="25.5" outlineLevel="1">
      <c r="A62" s="435" t="s">
        <v>599</v>
      </c>
      <c r="B62" s="45" t="s">
        <v>600</v>
      </c>
      <c r="C62" s="266" t="s">
        <v>242</v>
      </c>
      <c r="D62" s="406">
        <v>0</v>
      </c>
      <c r="E62" s="177">
        <v>0</v>
      </c>
      <c r="F62" s="177">
        <f t="shared" si="19"/>
        <v>0</v>
      </c>
      <c r="G62" s="344">
        <v>750.93899999999996</v>
      </c>
      <c r="H62" s="323">
        <v>1</v>
      </c>
      <c r="I62" s="176">
        <f t="shared" si="20"/>
        <v>750.93899999999996</v>
      </c>
      <c r="J62" s="419">
        <f t="shared" si="21"/>
        <v>750.93899999999996</v>
      </c>
      <c r="K62" s="148">
        <f t="shared" si="22"/>
        <v>1</v>
      </c>
      <c r="L62" s="147">
        <f t="shared" si="23"/>
        <v>750.93899999999996</v>
      </c>
      <c r="M62" s="22"/>
      <c r="N62" s="22"/>
      <c r="O62" s="22"/>
    </row>
    <row r="63" spans="1:15" ht="25.5" outlineLevel="1">
      <c r="A63" s="435" t="s">
        <v>601</v>
      </c>
      <c r="B63" s="45" t="s">
        <v>602</v>
      </c>
      <c r="C63" s="266" t="s">
        <v>242</v>
      </c>
      <c r="D63" s="406">
        <v>0</v>
      </c>
      <c r="E63" s="177">
        <v>0</v>
      </c>
      <c r="F63" s="177">
        <f t="shared" si="19"/>
        <v>0</v>
      </c>
      <c r="G63" s="344">
        <v>750.93899999999996</v>
      </c>
      <c r="H63" s="323">
        <v>1</v>
      </c>
      <c r="I63" s="176">
        <f t="shared" si="20"/>
        <v>750.93899999999996</v>
      </c>
      <c r="J63" s="419">
        <f t="shared" si="21"/>
        <v>750.93899999999996</v>
      </c>
      <c r="K63" s="148">
        <f t="shared" si="22"/>
        <v>1</v>
      </c>
      <c r="L63" s="147">
        <f t="shared" si="23"/>
        <v>750.93899999999996</v>
      </c>
      <c r="M63" s="22"/>
      <c r="N63" s="22"/>
      <c r="O63" s="22"/>
    </row>
    <row r="64" spans="1:15" ht="16.5" customHeight="1">
      <c r="A64" s="436" t="s">
        <v>603</v>
      </c>
      <c r="B64" s="30" t="s">
        <v>244</v>
      </c>
      <c r="C64" s="265"/>
      <c r="D64" s="350"/>
      <c r="E64" s="175"/>
      <c r="F64" s="187">
        <f>F65+F77</f>
        <v>37278.851157999998</v>
      </c>
      <c r="G64" s="350"/>
      <c r="H64" s="175"/>
      <c r="I64" s="187">
        <f>I65+I77</f>
        <v>110854.378980254</v>
      </c>
      <c r="J64" s="354"/>
      <c r="K64" s="146"/>
      <c r="L64" s="187">
        <f>L65+L77</f>
        <v>73575.527822254007</v>
      </c>
      <c r="M64" s="107"/>
      <c r="N64" s="107"/>
      <c r="O64" s="107"/>
    </row>
    <row r="65" spans="1:15" ht="38.25">
      <c r="A65" s="46" t="s">
        <v>604</v>
      </c>
      <c r="B65" s="39" t="s">
        <v>605</v>
      </c>
      <c r="C65" s="268" t="s">
        <v>239</v>
      </c>
      <c r="D65" s="353">
        <f>F65/E65</f>
        <v>810.62519776791112</v>
      </c>
      <c r="E65" s="182">
        <f>SUM(E66:E76)</f>
        <v>42.770825843396288</v>
      </c>
      <c r="F65" s="182">
        <f>SUM(F66:F76)</f>
        <v>34671.109157999999</v>
      </c>
      <c r="G65" s="353">
        <f>I65/H65</f>
        <v>854.4683064333899</v>
      </c>
      <c r="H65" s="182">
        <f>SUM(H66:H76)</f>
        <v>118.82600000000002</v>
      </c>
      <c r="I65" s="182">
        <f>SUM(I66:I76)</f>
        <v>101533.050980254</v>
      </c>
      <c r="J65" s="421">
        <f t="shared" ref="J65" si="24">G65-D65</f>
        <v>43.84310866547878</v>
      </c>
      <c r="K65" s="153">
        <f t="shared" ref="K65" si="25">H65-E65</f>
        <v>76.055174156603726</v>
      </c>
      <c r="L65" s="153">
        <f t="shared" ref="L65" si="26">I65-F65</f>
        <v>66861.941822254012</v>
      </c>
      <c r="M65" s="22"/>
      <c r="N65" s="157"/>
      <c r="O65" s="22"/>
    </row>
    <row r="66" spans="1:15" s="2" customFormat="1" ht="49.5" customHeight="1" outlineLevel="1">
      <c r="A66" s="435" t="s">
        <v>606</v>
      </c>
      <c r="B66" s="121" t="s">
        <v>503</v>
      </c>
      <c r="C66" s="269" t="s">
        <v>239</v>
      </c>
      <c r="D66" s="352">
        <f>21356.679/24.3</f>
        <v>878.8756790123457</v>
      </c>
      <c r="E66" s="188">
        <v>24.300999999999998</v>
      </c>
      <c r="F66" s="178">
        <v>20991.543669999999</v>
      </c>
      <c r="G66" s="352">
        <f>21356.679/24.3</f>
        <v>878.8756790123457</v>
      </c>
      <c r="H66" s="188">
        <v>24.300999999999998</v>
      </c>
      <c r="I66" s="178">
        <v>20991.543669999999</v>
      </c>
      <c r="J66" s="420">
        <f t="shared" si="21"/>
        <v>0</v>
      </c>
      <c r="K66" s="148">
        <f t="shared" si="22"/>
        <v>0</v>
      </c>
      <c r="L66" s="148">
        <f t="shared" si="23"/>
        <v>0</v>
      </c>
      <c r="M66" s="101"/>
      <c r="N66" s="101"/>
      <c r="O66" s="101"/>
    </row>
    <row r="67" spans="1:15" s="2" customFormat="1" ht="39.75" customHeight="1" outlineLevel="1">
      <c r="A67" s="435" t="s">
        <v>607</v>
      </c>
      <c r="B67" s="122" t="s">
        <v>504</v>
      </c>
      <c r="C67" s="269" t="s">
        <v>239</v>
      </c>
      <c r="D67" s="352">
        <f>F67/E67</f>
        <v>739.49661538461544</v>
      </c>
      <c r="E67" s="188">
        <v>13</v>
      </c>
      <c r="F67" s="178">
        <v>9613.4560000000001</v>
      </c>
      <c r="G67" s="352">
        <f>I67/H67</f>
        <v>739.49661538461544</v>
      </c>
      <c r="H67" s="188">
        <v>13</v>
      </c>
      <c r="I67" s="178">
        <v>9613.4560000000001</v>
      </c>
      <c r="J67" s="420">
        <f t="shared" si="21"/>
        <v>0</v>
      </c>
      <c r="K67" s="148">
        <f t="shared" si="22"/>
        <v>0</v>
      </c>
      <c r="L67" s="148">
        <f t="shared" si="23"/>
        <v>0</v>
      </c>
      <c r="M67" s="101"/>
      <c r="N67" s="101"/>
      <c r="O67" s="101"/>
    </row>
    <row r="68" spans="1:15" ht="26.25" customHeight="1" outlineLevel="1">
      <c r="A68" s="435" t="s">
        <v>983</v>
      </c>
      <c r="B68" s="122" t="s">
        <v>982</v>
      </c>
      <c r="C68" s="269" t="s">
        <v>239</v>
      </c>
      <c r="D68" s="352">
        <v>754.22205079962373</v>
      </c>
      <c r="E68" s="188">
        <v>5.4698258433962872</v>
      </c>
      <c r="F68" s="188">
        <v>4066.1094880000041</v>
      </c>
      <c r="G68" s="352">
        <v>754.22205079962373</v>
      </c>
      <c r="H68" s="188">
        <v>26.58</v>
      </c>
      <c r="I68" s="188">
        <f>D68*H68</f>
        <v>20047.222110253999</v>
      </c>
      <c r="J68" s="420">
        <f t="shared" si="21"/>
        <v>0</v>
      </c>
      <c r="K68" s="147">
        <f t="shared" si="22"/>
        <v>21.110174156603712</v>
      </c>
      <c r="L68" s="148">
        <f t="shared" si="23"/>
        <v>15981.112622253995</v>
      </c>
      <c r="M68" s="22"/>
      <c r="N68" s="22"/>
      <c r="O68" s="22"/>
    </row>
    <row r="69" spans="1:15" ht="27.75" customHeight="1" outlineLevel="1">
      <c r="A69" s="435" t="s">
        <v>984</v>
      </c>
      <c r="B69" s="45" t="s">
        <v>610</v>
      </c>
      <c r="C69" s="266" t="s">
        <v>239</v>
      </c>
      <c r="D69" s="406">
        <v>0</v>
      </c>
      <c r="E69" s="177">
        <v>0</v>
      </c>
      <c r="F69" s="177">
        <f t="shared" ref="F69:F76" si="27">D69*E69</f>
        <v>0</v>
      </c>
      <c r="G69" s="344">
        <f t="shared" ref="G69:G88" si="28">I69/H69</f>
        <v>825.13238959226396</v>
      </c>
      <c r="H69" s="189">
        <v>10.031000000000001</v>
      </c>
      <c r="I69" s="188">
        <v>8276.9030000000002</v>
      </c>
      <c r="J69" s="419">
        <f t="shared" si="21"/>
        <v>825.13238959226396</v>
      </c>
      <c r="K69" s="147">
        <f t="shared" si="22"/>
        <v>10.031000000000001</v>
      </c>
      <c r="L69" s="147">
        <f t="shared" si="23"/>
        <v>8276.9030000000002</v>
      </c>
      <c r="M69" s="22"/>
      <c r="N69" s="22"/>
      <c r="O69" s="22"/>
    </row>
    <row r="70" spans="1:15" ht="27.75" customHeight="1" outlineLevel="1">
      <c r="A70" s="435" t="s">
        <v>608</v>
      </c>
      <c r="B70" s="45" t="s">
        <v>612</v>
      </c>
      <c r="C70" s="266" t="s">
        <v>239</v>
      </c>
      <c r="D70" s="406">
        <v>0</v>
      </c>
      <c r="E70" s="177">
        <v>0</v>
      </c>
      <c r="F70" s="177">
        <f t="shared" si="27"/>
        <v>0</v>
      </c>
      <c r="G70" s="344">
        <f t="shared" si="28"/>
        <v>917.35483091787455</v>
      </c>
      <c r="H70" s="189">
        <v>8.2799999999999994</v>
      </c>
      <c r="I70" s="188">
        <v>7595.6980000000003</v>
      </c>
      <c r="J70" s="419">
        <f t="shared" si="21"/>
        <v>917.35483091787455</v>
      </c>
      <c r="K70" s="147">
        <f t="shared" si="22"/>
        <v>8.2799999999999994</v>
      </c>
      <c r="L70" s="147">
        <f t="shared" si="23"/>
        <v>7595.6980000000003</v>
      </c>
      <c r="M70" s="22"/>
      <c r="N70" s="22"/>
      <c r="O70" s="22"/>
    </row>
    <row r="71" spans="1:15" s="2" customFormat="1" ht="27.75" customHeight="1" outlineLevel="1">
      <c r="A71" s="435" t="s">
        <v>609</v>
      </c>
      <c r="B71" s="44" t="s">
        <v>614</v>
      </c>
      <c r="C71" s="266" t="s">
        <v>239</v>
      </c>
      <c r="D71" s="406">
        <v>0</v>
      </c>
      <c r="E71" s="177">
        <v>0</v>
      </c>
      <c r="F71" s="177">
        <f t="shared" si="27"/>
        <v>0</v>
      </c>
      <c r="G71" s="344">
        <f t="shared" si="28"/>
        <v>926.64105409153956</v>
      </c>
      <c r="H71" s="189">
        <v>14.42</v>
      </c>
      <c r="I71" s="188">
        <v>13362.164000000001</v>
      </c>
      <c r="J71" s="419">
        <f t="shared" si="21"/>
        <v>926.64105409153956</v>
      </c>
      <c r="K71" s="147">
        <f t="shared" si="22"/>
        <v>14.42</v>
      </c>
      <c r="L71" s="147">
        <f t="shared" si="23"/>
        <v>13362.164000000001</v>
      </c>
      <c r="M71" s="101"/>
      <c r="N71" s="101"/>
      <c r="O71" s="101"/>
    </row>
    <row r="72" spans="1:15" s="2" customFormat="1" ht="27.75" customHeight="1" outlineLevel="1">
      <c r="A72" s="435" t="s">
        <v>611</v>
      </c>
      <c r="B72" s="44" t="s">
        <v>980</v>
      </c>
      <c r="C72" s="266" t="s">
        <v>239</v>
      </c>
      <c r="D72" s="406">
        <v>0</v>
      </c>
      <c r="E72" s="177">
        <v>0</v>
      </c>
      <c r="F72" s="177">
        <f t="shared" si="27"/>
        <v>0</v>
      </c>
      <c r="G72" s="344">
        <f t="shared" si="28"/>
        <v>866.48788426763099</v>
      </c>
      <c r="H72" s="189">
        <v>5.53</v>
      </c>
      <c r="I72" s="188">
        <v>4791.6779999999999</v>
      </c>
      <c r="J72" s="419">
        <f t="shared" si="21"/>
        <v>866.48788426763099</v>
      </c>
      <c r="K72" s="147">
        <f t="shared" si="22"/>
        <v>5.53</v>
      </c>
      <c r="L72" s="147">
        <f t="shared" si="23"/>
        <v>4791.6779999999999</v>
      </c>
      <c r="M72" s="101"/>
      <c r="N72" s="101"/>
      <c r="O72" s="101"/>
    </row>
    <row r="73" spans="1:15" s="2" customFormat="1" ht="27.75" customHeight="1" outlineLevel="1">
      <c r="A73" s="435" t="s">
        <v>613</v>
      </c>
      <c r="B73" s="44" t="s">
        <v>979</v>
      </c>
      <c r="C73" s="266" t="s">
        <v>239</v>
      </c>
      <c r="D73" s="406">
        <v>0</v>
      </c>
      <c r="E73" s="177">
        <v>0</v>
      </c>
      <c r="F73" s="177">
        <f t="shared" si="27"/>
        <v>0</v>
      </c>
      <c r="G73" s="344">
        <f t="shared" si="28"/>
        <v>1168.4510469722693</v>
      </c>
      <c r="H73" s="189">
        <v>3.5339999999999998</v>
      </c>
      <c r="I73" s="188">
        <v>4129.3059999999996</v>
      </c>
      <c r="J73" s="419">
        <f t="shared" si="21"/>
        <v>1168.4510469722693</v>
      </c>
      <c r="K73" s="147">
        <f t="shared" si="22"/>
        <v>3.5339999999999998</v>
      </c>
      <c r="L73" s="147">
        <f t="shared" si="23"/>
        <v>4129.3059999999996</v>
      </c>
      <c r="M73" s="101"/>
      <c r="N73" s="101"/>
      <c r="O73" s="101"/>
    </row>
    <row r="74" spans="1:15" s="2" customFormat="1" ht="27.75" customHeight="1" outlineLevel="1">
      <c r="A74" s="435" t="s">
        <v>985</v>
      </c>
      <c r="B74" s="44" t="s">
        <v>981</v>
      </c>
      <c r="C74" s="266" t="s">
        <v>239</v>
      </c>
      <c r="D74" s="406">
        <v>0</v>
      </c>
      <c r="E74" s="177">
        <v>0</v>
      </c>
      <c r="F74" s="177">
        <f t="shared" si="27"/>
        <v>0</v>
      </c>
      <c r="G74" s="344">
        <f t="shared" si="28"/>
        <v>865.29042253521129</v>
      </c>
      <c r="H74" s="189">
        <v>3.55</v>
      </c>
      <c r="I74" s="188">
        <v>3071.7809999999999</v>
      </c>
      <c r="J74" s="419">
        <f t="shared" si="21"/>
        <v>865.29042253521129</v>
      </c>
      <c r="K74" s="147">
        <f t="shared" si="22"/>
        <v>3.55</v>
      </c>
      <c r="L74" s="147">
        <f t="shared" si="23"/>
        <v>3071.7809999999999</v>
      </c>
      <c r="M74" s="101"/>
      <c r="N74" s="101"/>
      <c r="O74" s="101"/>
    </row>
    <row r="75" spans="1:15" s="2" customFormat="1" ht="27.75" customHeight="1" outlineLevel="1">
      <c r="A75" s="435" t="s">
        <v>615</v>
      </c>
      <c r="B75" s="44" t="s">
        <v>978</v>
      </c>
      <c r="C75" s="266" t="s">
        <v>239</v>
      </c>
      <c r="D75" s="406">
        <v>0</v>
      </c>
      <c r="E75" s="177">
        <v>0</v>
      </c>
      <c r="F75" s="177">
        <f t="shared" si="27"/>
        <v>0</v>
      </c>
      <c r="G75" s="344">
        <f t="shared" si="28"/>
        <v>997.14545454545441</v>
      </c>
      <c r="H75" s="189">
        <v>4.4000000000000004</v>
      </c>
      <c r="I75" s="188">
        <v>4387.4399999999996</v>
      </c>
      <c r="J75" s="419">
        <f t="shared" si="21"/>
        <v>997.14545454545441</v>
      </c>
      <c r="K75" s="147">
        <f t="shared" si="22"/>
        <v>4.4000000000000004</v>
      </c>
      <c r="L75" s="147">
        <f t="shared" si="23"/>
        <v>4387.4399999999996</v>
      </c>
      <c r="M75" s="101"/>
      <c r="N75" s="101"/>
      <c r="O75" s="101"/>
    </row>
    <row r="76" spans="1:15" s="2" customFormat="1" ht="25.5" customHeight="1" outlineLevel="1">
      <c r="A76" s="435" t="s">
        <v>616</v>
      </c>
      <c r="B76" s="44" t="s">
        <v>977</v>
      </c>
      <c r="C76" s="266" t="s">
        <v>239</v>
      </c>
      <c r="D76" s="406">
        <v>0</v>
      </c>
      <c r="E76" s="177">
        <v>0</v>
      </c>
      <c r="F76" s="177">
        <f t="shared" si="27"/>
        <v>0</v>
      </c>
      <c r="G76" s="344">
        <f t="shared" si="28"/>
        <v>1012.6652307692307</v>
      </c>
      <c r="H76" s="189">
        <v>5.2</v>
      </c>
      <c r="I76" s="188">
        <v>5265.8591999999999</v>
      </c>
      <c r="J76" s="419">
        <f t="shared" si="21"/>
        <v>1012.6652307692307</v>
      </c>
      <c r="K76" s="147">
        <f t="shared" si="22"/>
        <v>5.2</v>
      </c>
      <c r="L76" s="147">
        <f t="shared" si="23"/>
        <v>5265.8591999999999</v>
      </c>
      <c r="M76" s="101"/>
      <c r="N76" s="101"/>
      <c r="O76" s="101"/>
    </row>
    <row r="77" spans="1:15" s="2" customFormat="1" ht="16.5" customHeight="1">
      <c r="A77" s="46" t="s">
        <v>617</v>
      </c>
      <c r="B77" s="47" t="s">
        <v>618</v>
      </c>
      <c r="C77" s="268" t="s">
        <v>239</v>
      </c>
      <c r="D77" s="353">
        <f>F77/E77</f>
        <v>2084.5259792166271</v>
      </c>
      <c r="E77" s="182">
        <f>SUM(E78:E88)</f>
        <v>1.2509999999999999</v>
      </c>
      <c r="F77" s="182">
        <f>SUM(F78:F88)</f>
        <v>2607.7420000000002</v>
      </c>
      <c r="G77" s="353">
        <f t="shared" si="28"/>
        <v>2422.3825363825363</v>
      </c>
      <c r="H77" s="182">
        <f>SUM(H80:H88)</f>
        <v>3.8480000000000003</v>
      </c>
      <c r="I77" s="182">
        <f>SUM(I78:I88)</f>
        <v>9321.3279999999995</v>
      </c>
      <c r="J77" s="421">
        <f t="shared" si="21"/>
        <v>337.85655716590918</v>
      </c>
      <c r="K77" s="153">
        <f t="shared" si="22"/>
        <v>2.5970000000000004</v>
      </c>
      <c r="L77" s="153">
        <f t="shared" si="23"/>
        <v>6713.5859999999993</v>
      </c>
      <c r="M77" s="101"/>
      <c r="N77" s="101"/>
      <c r="O77" s="101"/>
    </row>
    <row r="78" spans="1:15" s="2" customFormat="1" ht="27.75" customHeight="1" outlineLevel="1">
      <c r="A78" s="435" t="s">
        <v>619</v>
      </c>
      <c r="B78" s="42" t="s">
        <v>245</v>
      </c>
      <c r="C78" s="270" t="s">
        <v>239</v>
      </c>
      <c r="D78" s="344">
        <f t="shared" ref="D78:D79" si="29">F78/E78</f>
        <v>2133.7350746268658</v>
      </c>
      <c r="E78" s="189">
        <v>0.53600000000000003</v>
      </c>
      <c r="F78" s="178">
        <v>1143.682</v>
      </c>
      <c r="G78" s="352">
        <f t="shared" si="28"/>
        <v>2133.7350746268658</v>
      </c>
      <c r="H78" s="188">
        <v>0.53600000000000003</v>
      </c>
      <c r="I78" s="178">
        <v>1143.682</v>
      </c>
      <c r="J78" s="420">
        <f t="shared" si="21"/>
        <v>0</v>
      </c>
      <c r="K78" s="148">
        <f t="shared" si="22"/>
        <v>0</v>
      </c>
      <c r="L78" s="148">
        <f t="shared" si="23"/>
        <v>0</v>
      </c>
      <c r="M78" s="101"/>
      <c r="N78" s="101"/>
      <c r="O78" s="101"/>
    </row>
    <row r="79" spans="1:15" s="2" customFormat="1" ht="27.75" customHeight="1" outlineLevel="1">
      <c r="A79" s="435" t="s">
        <v>620</v>
      </c>
      <c r="B79" s="42" t="s">
        <v>246</v>
      </c>
      <c r="C79" s="270" t="s">
        <v>239</v>
      </c>
      <c r="D79" s="344">
        <f t="shared" si="29"/>
        <v>2047.636363636364</v>
      </c>
      <c r="E79" s="189">
        <v>0.71499999999999997</v>
      </c>
      <c r="F79" s="178">
        <v>1464.0600000000002</v>
      </c>
      <c r="G79" s="352">
        <f t="shared" si="28"/>
        <v>2047.636363636364</v>
      </c>
      <c r="H79" s="188">
        <v>0.71499999999999997</v>
      </c>
      <c r="I79" s="178">
        <v>1464.0600000000002</v>
      </c>
      <c r="J79" s="420">
        <f t="shared" si="21"/>
        <v>0</v>
      </c>
      <c r="K79" s="148">
        <f t="shared" si="22"/>
        <v>0</v>
      </c>
      <c r="L79" s="148">
        <f t="shared" si="23"/>
        <v>0</v>
      </c>
      <c r="M79" s="101"/>
      <c r="N79" s="101"/>
      <c r="O79" s="101"/>
    </row>
    <row r="80" spans="1:15" s="2" customFormat="1" ht="27.75" customHeight="1" outlineLevel="1">
      <c r="A80" s="435" t="s">
        <v>621</v>
      </c>
      <c r="B80" s="37" t="s">
        <v>947</v>
      </c>
      <c r="C80" s="270" t="s">
        <v>239</v>
      </c>
      <c r="D80" s="406">
        <v>0</v>
      </c>
      <c r="E80" s="177">
        <v>0</v>
      </c>
      <c r="F80" s="177">
        <f t="shared" ref="F80:F88" si="30">D80*E80</f>
        <v>0</v>
      </c>
      <c r="G80" s="344">
        <f t="shared" si="28"/>
        <v>1868.0064516129032</v>
      </c>
      <c r="H80" s="190">
        <v>0.62</v>
      </c>
      <c r="I80" s="178">
        <v>1158.164</v>
      </c>
      <c r="J80" s="419">
        <f t="shared" si="21"/>
        <v>1868.0064516129032</v>
      </c>
      <c r="K80" s="147">
        <f t="shared" si="22"/>
        <v>0.62</v>
      </c>
      <c r="L80" s="147">
        <f t="shared" si="23"/>
        <v>1158.164</v>
      </c>
      <c r="M80" s="101"/>
      <c r="N80" s="101"/>
      <c r="O80" s="101"/>
    </row>
    <row r="81" spans="1:224" s="2" customFormat="1" ht="27.75" customHeight="1" outlineLevel="1">
      <c r="A81" s="435" t="s">
        <v>622</v>
      </c>
      <c r="B81" s="37" t="s">
        <v>948</v>
      </c>
      <c r="C81" s="266" t="s">
        <v>239</v>
      </c>
      <c r="D81" s="406">
        <v>0</v>
      </c>
      <c r="E81" s="177">
        <v>0</v>
      </c>
      <c r="F81" s="177">
        <f t="shared" si="30"/>
        <v>0</v>
      </c>
      <c r="G81" s="344">
        <f t="shared" si="28"/>
        <v>2208.1999999999998</v>
      </c>
      <c r="H81" s="190">
        <v>0.46</v>
      </c>
      <c r="I81" s="178">
        <v>1015.772</v>
      </c>
      <c r="J81" s="419">
        <f t="shared" si="21"/>
        <v>2208.1999999999998</v>
      </c>
      <c r="K81" s="147">
        <f t="shared" si="22"/>
        <v>0.46</v>
      </c>
      <c r="L81" s="147">
        <f t="shared" si="23"/>
        <v>1015.772</v>
      </c>
      <c r="M81" s="101"/>
      <c r="N81" s="101"/>
      <c r="O81" s="101"/>
    </row>
    <row r="82" spans="1:224" s="2" customFormat="1" ht="27.75" customHeight="1" outlineLevel="1">
      <c r="A82" s="435" t="s">
        <v>623</v>
      </c>
      <c r="B82" s="37" t="s">
        <v>624</v>
      </c>
      <c r="C82" s="266" t="s">
        <v>239</v>
      </c>
      <c r="D82" s="406">
        <v>0</v>
      </c>
      <c r="E82" s="177">
        <v>0</v>
      </c>
      <c r="F82" s="177">
        <f t="shared" si="30"/>
        <v>0</v>
      </c>
      <c r="G82" s="344">
        <f t="shared" si="28"/>
        <v>1848.574193548387</v>
      </c>
      <c r="H82" s="190">
        <v>0.155</v>
      </c>
      <c r="I82" s="178">
        <v>286.529</v>
      </c>
      <c r="J82" s="419">
        <f t="shared" si="21"/>
        <v>1848.574193548387</v>
      </c>
      <c r="K82" s="147">
        <f t="shared" si="22"/>
        <v>0.155</v>
      </c>
      <c r="L82" s="147">
        <f t="shared" si="23"/>
        <v>286.529</v>
      </c>
      <c r="M82" s="101"/>
      <c r="N82" s="101"/>
      <c r="O82" s="101"/>
    </row>
    <row r="83" spans="1:224" s="2" customFormat="1" ht="27.75" customHeight="1" outlineLevel="1">
      <c r="A83" s="435" t="s">
        <v>625</v>
      </c>
      <c r="B83" s="37" t="s">
        <v>626</v>
      </c>
      <c r="C83" s="266" t="s">
        <v>239</v>
      </c>
      <c r="D83" s="406">
        <v>0</v>
      </c>
      <c r="E83" s="177">
        <v>0</v>
      </c>
      <c r="F83" s="177">
        <f t="shared" si="30"/>
        <v>0</v>
      </c>
      <c r="G83" s="344">
        <f t="shared" si="28"/>
        <v>1408.9499999999998</v>
      </c>
      <c r="H83" s="190">
        <v>0.54</v>
      </c>
      <c r="I83" s="178">
        <v>760.83299999999997</v>
      </c>
      <c r="J83" s="419">
        <f t="shared" si="21"/>
        <v>1408.9499999999998</v>
      </c>
      <c r="K83" s="147">
        <f t="shared" si="22"/>
        <v>0.54</v>
      </c>
      <c r="L83" s="147">
        <f t="shared" si="23"/>
        <v>760.83299999999997</v>
      </c>
      <c r="M83" s="101"/>
      <c r="N83" s="101"/>
      <c r="O83" s="101"/>
    </row>
    <row r="84" spans="1:224" s="2" customFormat="1" ht="27.75" customHeight="1" outlineLevel="1">
      <c r="A84" s="435" t="s">
        <v>627</v>
      </c>
      <c r="B84" s="37" t="s">
        <v>628</v>
      </c>
      <c r="C84" s="266" t="s">
        <v>239</v>
      </c>
      <c r="D84" s="406">
        <v>0</v>
      </c>
      <c r="E84" s="177">
        <v>0</v>
      </c>
      <c r="F84" s="177">
        <f t="shared" si="30"/>
        <v>0</v>
      </c>
      <c r="G84" s="344">
        <f t="shared" si="28"/>
        <v>1769.8354430379748</v>
      </c>
      <c r="H84" s="190">
        <v>0.316</v>
      </c>
      <c r="I84" s="178">
        <v>559.26800000000003</v>
      </c>
      <c r="J84" s="419">
        <f t="shared" si="21"/>
        <v>1769.8354430379748</v>
      </c>
      <c r="K84" s="147">
        <f t="shared" si="22"/>
        <v>0.316</v>
      </c>
      <c r="L84" s="147">
        <f t="shared" si="23"/>
        <v>559.26800000000003</v>
      </c>
      <c r="M84" s="101"/>
      <c r="N84" s="101"/>
      <c r="O84" s="101"/>
    </row>
    <row r="85" spans="1:224" s="2" customFormat="1" ht="27.75" customHeight="1" outlineLevel="1">
      <c r="A85" s="435" t="s">
        <v>629</v>
      </c>
      <c r="B85" s="37" t="s">
        <v>630</v>
      </c>
      <c r="C85" s="266" t="s">
        <v>239</v>
      </c>
      <c r="D85" s="406">
        <v>0</v>
      </c>
      <c r="E85" s="177">
        <v>0</v>
      </c>
      <c r="F85" s="177">
        <f t="shared" si="30"/>
        <v>0</v>
      </c>
      <c r="G85" s="344">
        <f t="shared" si="28"/>
        <v>2518.9085365853657</v>
      </c>
      <c r="H85" s="190">
        <v>0.16400000000000001</v>
      </c>
      <c r="I85" s="178">
        <v>413.101</v>
      </c>
      <c r="J85" s="419">
        <f t="shared" si="21"/>
        <v>2518.9085365853657</v>
      </c>
      <c r="K85" s="147">
        <f t="shared" si="22"/>
        <v>0.16400000000000001</v>
      </c>
      <c r="L85" s="147">
        <f t="shared" si="23"/>
        <v>413.101</v>
      </c>
      <c r="M85" s="101"/>
      <c r="N85" s="101"/>
      <c r="O85" s="101"/>
    </row>
    <row r="86" spans="1:224" s="2" customFormat="1" ht="27.75" customHeight="1" outlineLevel="1">
      <c r="A86" s="435" t="s">
        <v>631</v>
      </c>
      <c r="B86" s="44" t="s">
        <v>632</v>
      </c>
      <c r="C86" s="270" t="s">
        <v>239</v>
      </c>
      <c r="D86" s="406">
        <v>0</v>
      </c>
      <c r="E86" s="177">
        <v>0</v>
      </c>
      <c r="F86" s="177">
        <f t="shared" si="30"/>
        <v>0</v>
      </c>
      <c r="G86" s="344">
        <f t="shared" si="28"/>
        <v>2204.4375</v>
      </c>
      <c r="H86" s="189">
        <v>0.4</v>
      </c>
      <c r="I86" s="178">
        <v>881.77499999999998</v>
      </c>
      <c r="J86" s="419">
        <f t="shared" si="21"/>
        <v>2204.4375</v>
      </c>
      <c r="K86" s="147">
        <f t="shared" si="22"/>
        <v>0.4</v>
      </c>
      <c r="L86" s="147">
        <f t="shared" si="23"/>
        <v>881.77499999999998</v>
      </c>
      <c r="M86" s="101"/>
      <c r="N86" s="101"/>
      <c r="O86" s="101"/>
    </row>
    <row r="87" spans="1:224" s="2" customFormat="1" ht="27.75" customHeight="1" outlineLevel="1">
      <c r="A87" s="435" t="s">
        <v>633</v>
      </c>
      <c r="B87" s="37" t="s">
        <v>634</v>
      </c>
      <c r="C87" s="270" t="s">
        <v>239</v>
      </c>
      <c r="D87" s="406">
        <v>0</v>
      </c>
      <c r="E87" s="177">
        <v>0</v>
      </c>
      <c r="F87" s="177">
        <f t="shared" si="30"/>
        <v>0</v>
      </c>
      <c r="G87" s="344">
        <f t="shared" si="28"/>
        <v>1349.7732558139533</v>
      </c>
      <c r="H87" s="190">
        <v>0.51600000000000001</v>
      </c>
      <c r="I87" s="178">
        <v>696.48299999999995</v>
      </c>
      <c r="J87" s="419">
        <f t="shared" si="21"/>
        <v>1349.7732558139533</v>
      </c>
      <c r="K87" s="147">
        <f t="shared" si="22"/>
        <v>0.51600000000000001</v>
      </c>
      <c r="L87" s="147">
        <f t="shared" si="23"/>
        <v>696.48299999999995</v>
      </c>
      <c r="M87" s="101"/>
      <c r="N87" s="101"/>
      <c r="O87" s="101"/>
    </row>
    <row r="88" spans="1:224" s="2" customFormat="1" ht="27.75" customHeight="1" outlineLevel="1">
      <c r="A88" s="435" t="s">
        <v>635</v>
      </c>
      <c r="B88" s="37" t="s">
        <v>636</v>
      </c>
      <c r="C88" s="270" t="s">
        <v>239</v>
      </c>
      <c r="D88" s="406">
        <v>0</v>
      </c>
      <c r="E88" s="177">
        <v>0</v>
      </c>
      <c r="F88" s="177">
        <f t="shared" si="30"/>
        <v>0</v>
      </c>
      <c r="G88" s="344">
        <f t="shared" si="28"/>
        <v>1390.9320531757753</v>
      </c>
      <c r="H88" s="190">
        <v>0.67700000000000005</v>
      </c>
      <c r="I88" s="178">
        <v>941.66099999999994</v>
      </c>
      <c r="J88" s="419">
        <f t="shared" si="21"/>
        <v>1390.9320531757753</v>
      </c>
      <c r="K88" s="147">
        <f t="shared" si="22"/>
        <v>0.67700000000000005</v>
      </c>
      <c r="L88" s="147">
        <f t="shared" si="23"/>
        <v>941.66099999999994</v>
      </c>
      <c r="M88" s="101"/>
      <c r="N88" s="101"/>
      <c r="O88" s="101"/>
    </row>
    <row r="89" spans="1:224" s="5" customFormat="1">
      <c r="A89" s="27" t="s">
        <v>280</v>
      </c>
      <c r="B89" s="27" t="s">
        <v>248</v>
      </c>
      <c r="C89" s="264"/>
      <c r="D89" s="348"/>
      <c r="E89" s="173"/>
      <c r="F89" s="174">
        <f>F92+F90</f>
        <v>13974.881799999999</v>
      </c>
      <c r="G89" s="348"/>
      <c r="H89" s="173"/>
      <c r="I89" s="174">
        <f>I92+I90</f>
        <v>25145.158800000001</v>
      </c>
      <c r="J89" s="348"/>
      <c r="K89" s="145"/>
      <c r="L89" s="174">
        <f>L92+L90</f>
        <v>11170.277000000002</v>
      </c>
      <c r="M89" s="108"/>
      <c r="N89" s="108"/>
      <c r="O89" s="108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14"/>
      <c r="DF89" s="14"/>
      <c r="DG89" s="14"/>
      <c r="DH89" s="14"/>
      <c r="DI89" s="14"/>
      <c r="DJ89" s="14"/>
      <c r="DK89" s="14"/>
      <c r="DL89" s="14"/>
      <c r="DM89" s="14"/>
      <c r="DN89" s="14"/>
      <c r="DO89" s="14"/>
      <c r="DP89" s="14"/>
      <c r="DQ89" s="14"/>
      <c r="DR89" s="14"/>
      <c r="DS89" s="14"/>
      <c r="DT89" s="14"/>
      <c r="DU89" s="14"/>
      <c r="DV89" s="14"/>
      <c r="DW89" s="14"/>
      <c r="DX89" s="14"/>
      <c r="DY89" s="14"/>
      <c r="DZ89" s="14"/>
      <c r="EA89" s="14"/>
      <c r="EB89" s="14"/>
      <c r="EC89" s="14"/>
      <c r="ED89" s="14"/>
      <c r="EE89" s="14"/>
      <c r="EF89" s="14"/>
      <c r="EG89" s="14"/>
      <c r="EH89" s="14"/>
      <c r="EI89" s="14"/>
      <c r="EJ89" s="14"/>
      <c r="EK89" s="14"/>
      <c r="EL89" s="14"/>
      <c r="EM89" s="14"/>
      <c r="EN89" s="14"/>
      <c r="EO89" s="14"/>
      <c r="EP89" s="14"/>
      <c r="EQ89" s="14"/>
      <c r="ER89" s="14"/>
      <c r="ES89" s="14"/>
      <c r="ET89" s="14"/>
      <c r="EU89" s="14"/>
      <c r="EV89" s="14"/>
      <c r="EW89" s="14"/>
      <c r="EX89" s="14"/>
      <c r="EY89" s="14"/>
      <c r="EZ89" s="14"/>
      <c r="FA89" s="14"/>
      <c r="FB89" s="14"/>
      <c r="FC89" s="14"/>
      <c r="FD89" s="14"/>
      <c r="FE89" s="14"/>
      <c r="FF89" s="14"/>
      <c r="FG89" s="14"/>
      <c r="FH89" s="14"/>
      <c r="FI89" s="14"/>
      <c r="FJ89" s="14"/>
      <c r="FK89" s="14"/>
      <c r="FL89" s="14"/>
      <c r="FM89" s="14"/>
      <c r="FN89" s="14"/>
      <c r="FO89" s="14"/>
      <c r="FP89" s="14"/>
      <c r="FQ89" s="14"/>
      <c r="FR89" s="14"/>
      <c r="FS89" s="14"/>
      <c r="FT89" s="14"/>
      <c r="FU89" s="14"/>
      <c r="FV89" s="14"/>
      <c r="FW89" s="14"/>
      <c r="FX89" s="14"/>
      <c r="FY89" s="14"/>
      <c r="FZ89" s="14"/>
      <c r="GA89" s="14"/>
      <c r="GB89" s="14"/>
      <c r="GC89" s="14"/>
      <c r="GD89" s="14"/>
      <c r="GE89" s="14"/>
      <c r="GF89" s="14"/>
      <c r="GG89" s="14"/>
      <c r="GH89" s="14"/>
      <c r="GI89" s="14"/>
      <c r="GJ89" s="14"/>
      <c r="GK89" s="14"/>
      <c r="GL89" s="14"/>
      <c r="GM89" s="14"/>
      <c r="GN89" s="14"/>
      <c r="GO89" s="14"/>
      <c r="GP89" s="14"/>
      <c r="GQ89" s="14"/>
      <c r="GR89" s="14"/>
      <c r="GS89" s="14"/>
      <c r="GT89" s="14"/>
      <c r="GU89" s="14"/>
      <c r="GV89" s="14"/>
      <c r="GW89" s="14"/>
      <c r="GX89" s="14"/>
      <c r="GY89" s="14"/>
      <c r="GZ89" s="14"/>
      <c r="HA89" s="14"/>
      <c r="HB89" s="14"/>
      <c r="HC89" s="14"/>
      <c r="HD89" s="14"/>
      <c r="HE89" s="14"/>
      <c r="HF89" s="14"/>
      <c r="HG89" s="14"/>
      <c r="HH89" s="14"/>
      <c r="HI89" s="14"/>
      <c r="HJ89" s="14"/>
      <c r="HK89" s="14"/>
      <c r="HL89" s="14"/>
      <c r="HM89" s="14"/>
      <c r="HN89" s="14"/>
      <c r="HO89" s="14"/>
      <c r="HP89" s="14"/>
    </row>
    <row r="90" spans="1:224" s="5" customFormat="1" hidden="1">
      <c r="A90" s="29" t="s">
        <v>282</v>
      </c>
      <c r="B90" s="30" t="s">
        <v>637</v>
      </c>
      <c r="C90" s="271"/>
      <c r="D90" s="354"/>
      <c r="E90" s="191"/>
      <c r="F90" s="192">
        <f>F91</f>
        <v>0</v>
      </c>
      <c r="G90" s="354"/>
      <c r="H90" s="191"/>
      <c r="I90" s="192">
        <f>I91</f>
        <v>0</v>
      </c>
      <c r="J90" s="354"/>
      <c r="K90" s="146"/>
      <c r="L90" s="192">
        <f>L91</f>
        <v>0</v>
      </c>
      <c r="M90" s="109"/>
      <c r="N90" s="109"/>
      <c r="O90" s="109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14"/>
      <c r="DF90" s="14"/>
      <c r="DG90" s="14"/>
      <c r="DH90" s="14"/>
      <c r="DI90" s="14"/>
      <c r="DJ90" s="14"/>
      <c r="DK90" s="14"/>
      <c r="DL90" s="14"/>
      <c r="DM90" s="14"/>
      <c r="DN90" s="14"/>
      <c r="DO90" s="14"/>
      <c r="DP90" s="14"/>
      <c r="DQ90" s="14"/>
      <c r="DR90" s="14"/>
      <c r="DS90" s="14"/>
      <c r="DT90" s="14"/>
      <c r="DU90" s="14"/>
      <c r="DV90" s="14"/>
      <c r="DW90" s="14"/>
      <c r="DX90" s="14"/>
      <c r="DY90" s="14"/>
      <c r="DZ90" s="14"/>
      <c r="EA90" s="14"/>
      <c r="EB90" s="14"/>
      <c r="EC90" s="14"/>
      <c r="ED90" s="14"/>
      <c r="EE90" s="14"/>
      <c r="EF90" s="14"/>
      <c r="EG90" s="14"/>
      <c r="EH90" s="14"/>
      <c r="EI90" s="14"/>
      <c r="EJ90" s="14"/>
      <c r="EK90" s="14"/>
      <c r="EL90" s="14"/>
      <c r="EM90" s="14"/>
      <c r="EN90" s="14"/>
      <c r="EO90" s="14"/>
      <c r="EP90" s="14"/>
      <c r="EQ90" s="14"/>
      <c r="ER90" s="14"/>
      <c r="ES90" s="14"/>
      <c r="ET90" s="14"/>
      <c r="EU90" s="14"/>
      <c r="EV90" s="14"/>
      <c r="EW90" s="14"/>
      <c r="EX90" s="14"/>
      <c r="EY90" s="14"/>
      <c r="EZ90" s="14"/>
      <c r="FA90" s="14"/>
      <c r="FB90" s="14"/>
      <c r="FC90" s="14"/>
      <c r="FD90" s="14"/>
      <c r="FE90" s="14"/>
      <c r="FF90" s="14"/>
      <c r="FG90" s="14"/>
      <c r="FH90" s="14"/>
      <c r="FI90" s="14"/>
      <c r="FJ90" s="14"/>
      <c r="FK90" s="14"/>
      <c r="FL90" s="14"/>
      <c r="FM90" s="14"/>
      <c r="FN90" s="14"/>
      <c r="FO90" s="14"/>
      <c r="FP90" s="14"/>
      <c r="FQ90" s="14"/>
      <c r="FR90" s="14"/>
      <c r="FS90" s="14"/>
      <c r="FT90" s="14"/>
      <c r="FU90" s="14"/>
      <c r="FV90" s="14"/>
      <c r="FW90" s="14"/>
      <c r="FX90" s="14"/>
      <c r="FY90" s="14"/>
      <c r="FZ90" s="14"/>
      <c r="GA90" s="14"/>
      <c r="GB90" s="14"/>
      <c r="GC90" s="14"/>
      <c r="GD90" s="14"/>
      <c r="GE90" s="14"/>
      <c r="GF90" s="14"/>
      <c r="GG90" s="14"/>
      <c r="GH90" s="14"/>
      <c r="GI90" s="14"/>
      <c r="GJ90" s="14"/>
      <c r="GK90" s="14"/>
      <c r="GL90" s="14"/>
      <c r="GM90" s="14"/>
      <c r="GN90" s="14"/>
      <c r="GO90" s="14"/>
      <c r="GP90" s="14"/>
      <c r="GQ90" s="14"/>
      <c r="GR90" s="14"/>
      <c r="GS90" s="14"/>
      <c r="GT90" s="14"/>
      <c r="GU90" s="14"/>
      <c r="GV90" s="14"/>
      <c r="GW90" s="14"/>
      <c r="GX90" s="14"/>
      <c r="GY90" s="14"/>
      <c r="GZ90" s="14"/>
      <c r="HA90" s="14"/>
      <c r="HB90" s="14"/>
      <c r="HC90" s="14"/>
      <c r="HD90" s="14"/>
      <c r="HE90" s="14"/>
      <c r="HF90" s="14"/>
      <c r="HG90" s="14"/>
      <c r="HH90" s="14"/>
      <c r="HI90" s="14"/>
      <c r="HJ90" s="14"/>
      <c r="HK90" s="14"/>
      <c r="HL90" s="14"/>
      <c r="HM90" s="14"/>
      <c r="HN90" s="14"/>
      <c r="HO90" s="14"/>
      <c r="HP90" s="14"/>
    </row>
    <row r="91" spans="1:224" s="6" customFormat="1" hidden="1">
      <c r="A91" s="46"/>
      <c r="B91" s="34"/>
      <c r="C91" s="272"/>
      <c r="D91" s="344"/>
      <c r="E91" s="176"/>
      <c r="F91" s="176"/>
      <c r="G91" s="344"/>
      <c r="H91" s="176"/>
      <c r="I91" s="176"/>
      <c r="J91" s="354"/>
      <c r="K91" s="146"/>
      <c r="L91" s="146">
        <f t="shared" si="23"/>
        <v>0</v>
      </c>
      <c r="M91" s="109"/>
      <c r="N91" s="109"/>
      <c r="O91" s="109"/>
    </row>
    <row r="92" spans="1:224" s="6" customFormat="1">
      <c r="A92" s="29" t="s">
        <v>638</v>
      </c>
      <c r="B92" s="30" t="s">
        <v>639</v>
      </c>
      <c r="C92" s="265"/>
      <c r="D92" s="350"/>
      <c r="E92" s="175"/>
      <c r="F92" s="175">
        <f>F93</f>
        <v>13974.881799999999</v>
      </c>
      <c r="G92" s="350"/>
      <c r="H92" s="175"/>
      <c r="I92" s="175">
        <f>I93</f>
        <v>25145.158800000001</v>
      </c>
      <c r="J92" s="354"/>
      <c r="K92" s="146"/>
      <c r="L92" s="175">
        <f>L93</f>
        <v>11170.277000000002</v>
      </c>
      <c r="M92" s="109"/>
      <c r="N92" s="109"/>
      <c r="O92" s="109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/>
      <c r="DY92" s="14"/>
      <c r="DZ92" s="14"/>
      <c r="EA92" s="14"/>
      <c r="EB92" s="14"/>
      <c r="EC92" s="14"/>
      <c r="ED92" s="14"/>
      <c r="EE92" s="14"/>
      <c r="EF92" s="14"/>
      <c r="EG92" s="14"/>
      <c r="EH92" s="14"/>
      <c r="EI92" s="14"/>
      <c r="EJ92" s="14"/>
      <c r="EK92" s="14"/>
      <c r="EL92" s="14"/>
      <c r="EM92" s="14"/>
      <c r="EN92" s="14"/>
      <c r="EO92" s="14"/>
      <c r="EP92" s="14"/>
      <c r="EQ92" s="14"/>
      <c r="ER92" s="14"/>
      <c r="ES92" s="14"/>
      <c r="ET92" s="14"/>
      <c r="EU92" s="14"/>
      <c r="EV92" s="14"/>
      <c r="EW92" s="14"/>
      <c r="EX92" s="14"/>
      <c r="EY92" s="14"/>
      <c r="EZ92" s="14"/>
      <c r="FA92" s="14"/>
      <c r="FB92" s="14"/>
      <c r="FC92" s="14"/>
      <c r="FD92" s="14"/>
      <c r="FE92" s="14"/>
      <c r="FF92" s="14"/>
      <c r="FG92" s="14"/>
      <c r="FH92" s="14"/>
      <c r="FI92" s="14"/>
      <c r="FJ92" s="14"/>
      <c r="FK92" s="14"/>
      <c r="FL92" s="14"/>
      <c r="FM92" s="14"/>
      <c r="FN92" s="14"/>
      <c r="FO92" s="14"/>
      <c r="FP92" s="14"/>
      <c r="FQ92" s="14"/>
      <c r="FR92" s="14"/>
      <c r="FS92" s="14"/>
      <c r="FT92" s="14"/>
      <c r="FU92" s="14"/>
      <c r="FV92" s="14"/>
      <c r="FW92" s="14"/>
      <c r="FX92" s="14"/>
      <c r="FY92" s="14"/>
      <c r="FZ92" s="14"/>
      <c r="GA92" s="14"/>
      <c r="GB92" s="14"/>
      <c r="GC92" s="14"/>
      <c r="GD92" s="14"/>
      <c r="GE92" s="14"/>
      <c r="GF92" s="14"/>
      <c r="GG92" s="14"/>
      <c r="GH92" s="14"/>
      <c r="GI92" s="14"/>
      <c r="GJ92" s="14"/>
      <c r="GK92" s="14"/>
      <c r="GL92" s="14"/>
      <c r="GM92" s="14"/>
      <c r="GN92" s="14"/>
      <c r="GO92" s="14"/>
      <c r="GP92" s="14"/>
      <c r="GQ92" s="14"/>
      <c r="GR92" s="14"/>
      <c r="GS92" s="14"/>
      <c r="GT92" s="14"/>
      <c r="GU92" s="14"/>
      <c r="GV92" s="14"/>
      <c r="GW92" s="14"/>
      <c r="GX92" s="14"/>
      <c r="GY92" s="14"/>
      <c r="GZ92" s="14"/>
      <c r="HA92" s="14"/>
      <c r="HB92" s="14"/>
      <c r="HC92" s="14"/>
      <c r="HD92" s="14"/>
      <c r="HE92" s="14"/>
      <c r="HF92" s="14"/>
      <c r="HG92" s="14"/>
      <c r="HH92" s="14"/>
      <c r="HI92" s="14"/>
      <c r="HJ92" s="14"/>
      <c r="HK92" s="14"/>
      <c r="HL92" s="14"/>
      <c r="HM92" s="14"/>
      <c r="HN92" s="14"/>
      <c r="HO92" s="14"/>
      <c r="HP92" s="14"/>
    </row>
    <row r="93" spans="1:224" ht="25.5" customHeight="1">
      <c r="A93" s="33" t="s">
        <v>640</v>
      </c>
      <c r="B93" s="48" t="s">
        <v>250</v>
      </c>
      <c r="C93" s="193"/>
      <c r="D93" s="355"/>
      <c r="E93" s="324">
        <f>SUM(E94:E130)</f>
        <v>29</v>
      </c>
      <c r="F93" s="194">
        <f>SUM(F94:F130)</f>
        <v>13974.881799999999</v>
      </c>
      <c r="G93" s="355"/>
      <c r="H93" s="324">
        <f>SUM(H94:H130)</f>
        <v>37</v>
      </c>
      <c r="I93" s="194">
        <f>SUM(I94:I130)</f>
        <v>25145.158800000001</v>
      </c>
      <c r="J93" s="419"/>
      <c r="K93" s="156">
        <f t="shared" si="22"/>
        <v>8</v>
      </c>
      <c r="L93" s="153">
        <f t="shared" si="23"/>
        <v>11170.277000000002</v>
      </c>
      <c r="M93" s="22"/>
      <c r="N93" s="22"/>
      <c r="O93" s="22"/>
    </row>
    <row r="94" spans="1:224" s="2" customFormat="1" ht="51" outlineLevel="1">
      <c r="A94" s="435" t="s">
        <v>641</v>
      </c>
      <c r="B94" s="37" t="s">
        <v>252</v>
      </c>
      <c r="C94" s="193" t="s">
        <v>242</v>
      </c>
      <c r="D94" s="407">
        <f t="shared" ref="D94:D122" si="31">F94/E94</f>
        <v>457.38499999999999</v>
      </c>
      <c r="E94" s="167">
        <v>1</v>
      </c>
      <c r="F94" s="195">
        <v>457.38499999999999</v>
      </c>
      <c r="G94" s="356">
        <f t="shared" ref="G94:G122" si="32">I94/H94</f>
        <v>457.38499999999999</v>
      </c>
      <c r="H94" s="303">
        <v>1</v>
      </c>
      <c r="I94" s="195">
        <v>457.38499999999999</v>
      </c>
      <c r="J94" s="420">
        <f t="shared" si="21"/>
        <v>0</v>
      </c>
      <c r="K94" s="148">
        <f t="shared" si="22"/>
        <v>0</v>
      </c>
      <c r="L94" s="148">
        <f t="shared" si="23"/>
        <v>0</v>
      </c>
      <c r="M94" s="101"/>
      <c r="N94" s="101"/>
      <c r="O94" s="101"/>
    </row>
    <row r="95" spans="1:224" s="2" customFormat="1" ht="51" outlineLevel="1">
      <c r="A95" s="435" t="s">
        <v>642</v>
      </c>
      <c r="B95" s="37" t="s">
        <v>254</v>
      </c>
      <c r="C95" s="193" t="s">
        <v>242</v>
      </c>
      <c r="D95" s="407">
        <f t="shared" si="31"/>
        <v>780.33100000000002</v>
      </c>
      <c r="E95" s="167">
        <v>1</v>
      </c>
      <c r="F95" s="195">
        <v>780.33100000000002</v>
      </c>
      <c r="G95" s="356">
        <f t="shared" si="32"/>
        <v>780.33100000000002</v>
      </c>
      <c r="H95" s="303">
        <v>1</v>
      </c>
      <c r="I95" s="195">
        <v>780.33100000000002</v>
      </c>
      <c r="J95" s="420">
        <f t="shared" si="21"/>
        <v>0</v>
      </c>
      <c r="K95" s="148">
        <f t="shared" si="22"/>
        <v>0</v>
      </c>
      <c r="L95" s="148">
        <f t="shared" si="23"/>
        <v>0</v>
      </c>
      <c r="M95" s="101"/>
      <c r="N95" s="101"/>
      <c r="O95" s="101"/>
    </row>
    <row r="96" spans="1:224" s="2" customFormat="1" ht="51" outlineLevel="1">
      <c r="A96" s="435" t="s">
        <v>643</v>
      </c>
      <c r="B96" s="37" t="s">
        <v>255</v>
      </c>
      <c r="C96" s="193" t="s">
        <v>242</v>
      </c>
      <c r="D96" s="408">
        <f t="shared" si="31"/>
        <v>440.608</v>
      </c>
      <c r="E96" s="167">
        <v>1</v>
      </c>
      <c r="F96" s="195">
        <v>440.608</v>
      </c>
      <c r="G96" s="357">
        <f t="shared" si="32"/>
        <v>440.608</v>
      </c>
      <c r="H96" s="303">
        <v>1</v>
      </c>
      <c r="I96" s="195">
        <v>440.608</v>
      </c>
      <c r="J96" s="420">
        <f t="shared" si="21"/>
        <v>0</v>
      </c>
      <c r="K96" s="148">
        <f t="shared" si="22"/>
        <v>0</v>
      </c>
      <c r="L96" s="148">
        <f t="shared" si="23"/>
        <v>0</v>
      </c>
      <c r="M96" s="101"/>
      <c r="N96" s="101"/>
      <c r="O96" s="101"/>
    </row>
    <row r="97" spans="1:15" s="2" customFormat="1" ht="51" outlineLevel="1">
      <c r="A97" s="435" t="s">
        <v>644</v>
      </c>
      <c r="B97" s="37" t="s">
        <v>256</v>
      </c>
      <c r="C97" s="193" t="s">
        <v>242</v>
      </c>
      <c r="D97" s="407">
        <f t="shared" si="31"/>
        <v>1400.0410000000002</v>
      </c>
      <c r="E97" s="167">
        <v>1</v>
      </c>
      <c r="F97" s="195">
        <v>1400.0410000000002</v>
      </c>
      <c r="G97" s="356">
        <f t="shared" si="32"/>
        <v>1400.0410000000002</v>
      </c>
      <c r="H97" s="303">
        <v>1</v>
      </c>
      <c r="I97" s="195">
        <v>1400.0410000000002</v>
      </c>
      <c r="J97" s="420">
        <f t="shared" si="21"/>
        <v>0</v>
      </c>
      <c r="K97" s="148">
        <f t="shared" si="22"/>
        <v>0</v>
      </c>
      <c r="L97" s="148">
        <f t="shared" si="23"/>
        <v>0</v>
      </c>
      <c r="M97" s="101"/>
      <c r="N97" s="101"/>
      <c r="O97" s="101"/>
    </row>
    <row r="98" spans="1:15" s="2" customFormat="1" ht="51" outlineLevel="1">
      <c r="A98" s="435" t="s">
        <v>645</v>
      </c>
      <c r="B98" s="37" t="s">
        <v>257</v>
      </c>
      <c r="C98" s="193" t="s">
        <v>242</v>
      </c>
      <c r="D98" s="407">
        <f t="shared" si="31"/>
        <v>205.98540000000003</v>
      </c>
      <c r="E98" s="167">
        <v>1</v>
      </c>
      <c r="F98" s="195">
        <v>205.98540000000003</v>
      </c>
      <c r="G98" s="356">
        <f t="shared" si="32"/>
        <v>205.98540000000003</v>
      </c>
      <c r="H98" s="303">
        <v>1</v>
      </c>
      <c r="I98" s="195">
        <v>205.98540000000003</v>
      </c>
      <c r="J98" s="420">
        <f t="shared" si="21"/>
        <v>0</v>
      </c>
      <c r="K98" s="148">
        <f t="shared" si="22"/>
        <v>0</v>
      </c>
      <c r="L98" s="148">
        <f t="shared" si="23"/>
        <v>0</v>
      </c>
      <c r="M98" s="101"/>
      <c r="N98" s="101"/>
      <c r="O98" s="101"/>
    </row>
    <row r="99" spans="1:15" s="2" customFormat="1" ht="51" outlineLevel="1">
      <c r="A99" s="435" t="s">
        <v>646</v>
      </c>
      <c r="B99" s="37" t="s">
        <v>258</v>
      </c>
      <c r="C99" s="193" t="s">
        <v>242</v>
      </c>
      <c r="D99" s="409">
        <f t="shared" si="31"/>
        <v>466.5043</v>
      </c>
      <c r="E99" s="167">
        <v>1</v>
      </c>
      <c r="F99" s="195">
        <v>466.5043</v>
      </c>
      <c r="G99" s="358">
        <f t="shared" si="32"/>
        <v>466.5043</v>
      </c>
      <c r="H99" s="303">
        <v>1</v>
      </c>
      <c r="I99" s="195">
        <v>466.5043</v>
      </c>
      <c r="J99" s="420">
        <f t="shared" si="21"/>
        <v>0</v>
      </c>
      <c r="K99" s="148">
        <f t="shared" si="22"/>
        <v>0</v>
      </c>
      <c r="L99" s="148">
        <f t="shared" si="23"/>
        <v>0</v>
      </c>
      <c r="M99" s="101"/>
      <c r="N99" s="101"/>
      <c r="O99" s="101"/>
    </row>
    <row r="100" spans="1:15" s="2" customFormat="1" ht="51" outlineLevel="1">
      <c r="A100" s="435" t="s">
        <v>647</v>
      </c>
      <c r="B100" s="37" t="s">
        <v>259</v>
      </c>
      <c r="C100" s="193" t="s">
        <v>242</v>
      </c>
      <c r="D100" s="408">
        <f t="shared" si="31"/>
        <v>250.81180000000001</v>
      </c>
      <c r="E100" s="167">
        <v>1</v>
      </c>
      <c r="F100" s="195">
        <v>250.81180000000001</v>
      </c>
      <c r="G100" s="357">
        <f t="shared" si="32"/>
        <v>250.81180000000001</v>
      </c>
      <c r="H100" s="303">
        <v>1</v>
      </c>
      <c r="I100" s="195">
        <v>250.81180000000001</v>
      </c>
      <c r="J100" s="420">
        <f t="shared" si="21"/>
        <v>0</v>
      </c>
      <c r="K100" s="148">
        <f t="shared" si="22"/>
        <v>0</v>
      </c>
      <c r="L100" s="148">
        <f t="shared" si="23"/>
        <v>0</v>
      </c>
      <c r="M100" s="101"/>
      <c r="N100" s="101"/>
      <c r="O100" s="101"/>
    </row>
    <row r="101" spans="1:15" s="2" customFormat="1" ht="51" outlineLevel="1">
      <c r="A101" s="435" t="s">
        <v>648</v>
      </c>
      <c r="B101" s="37" t="s">
        <v>260</v>
      </c>
      <c r="C101" s="193" t="s">
        <v>242</v>
      </c>
      <c r="D101" s="360">
        <f t="shared" si="31"/>
        <v>212.92299999999997</v>
      </c>
      <c r="E101" s="167">
        <v>1</v>
      </c>
      <c r="F101" s="195">
        <v>212.92299999999997</v>
      </c>
      <c r="G101" s="359">
        <f t="shared" si="32"/>
        <v>212.92299999999997</v>
      </c>
      <c r="H101" s="303">
        <v>1</v>
      </c>
      <c r="I101" s="195">
        <v>212.92299999999997</v>
      </c>
      <c r="J101" s="420">
        <f t="shared" si="21"/>
        <v>0</v>
      </c>
      <c r="K101" s="148">
        <f t="shared" si="22"/>
        <v>0</v>
      </c>
      <c r="L101" s="148">
        <f t="shared" si="23"/>
        <v>0</v>
      </c>
      <c r="M101" s="101"/>
      <c r="N101" s="101"/>
      <c r="O101" s="101"/>
    </row>
    <row r="102" spans="1:15" s="2" customFormat="1" ht="51" outlineLevel="1">
      <c r="A102" s="435" t="s">
        <v>649</v>
      </c>
      <c r="B102" s="37" t="s">
        <v>261</v>
      </c>
      <c r="C102" s="193" t="s">
        <v>242</v>
      </c>
      <c r="D102" s="408">
        <f t="shared" si="31"/>
        <v>474.64100000000002</v>
      </c>
      <c r="E102" s="167">
        <v>1</v>
      </c>
      <c r="F102" s="195">
        <v>474.64100000000002</v>
      </c>
      <c r="G102" s="357">
        <f t="shared" si="32"/>
        <v>474.64100000000002</v>
      </c>
      <c r="H102" s="303">
        <v>1</v>
      </c>
      <c r="I102" s="195">
        <v>474.64100000000002</v>
      </c>
      <c r="J102" s="420">
        <f t="shared" si="21"/>
        <v>0</v>
      </c>
      <c r="K102" s="148">
        <f t="shared" si="22"/>
        <v>0</v>
      </c>
      <c r="L102" s="148">
        <f t="shared" si="23"/>
        <v>0</v>
      </c>
      <c r="M102" s="101"/>
      <c r="N102" s="101"/>
      <c r="O102" s="101"/>
    </row>
    <row r="103" spans="1:15" s="2" customFormat="1" ht="51" outlineLevel="1">
      <c r="A103" s="435" t="s">
        <v>650</v>
      </c>
      <c r="B103" s="37" t="s">
        <v>262</v>
      </c>
      <c r="C103" s="193" t="s">
        <v>242</v>
      </c>
      <c r="D103" s="408">
        <f t="shared" si="31"/>
        <v>570.07599999999991</v>
      </c>
      <c r="E103" s="167">
        <v>1</v>
      </c>
      <c r="F103" s="195">
        <v>570.07599999999991</v>
      </c>
      <c r="G103" s="357">
        <f t="shared" si="32"/>
        <v>570.07599999999991</v>
      </c>
      <c r="H103" s="303">
        <v>1</v>
      </c>
      <c r="I103" s="195">
        <v>570.07599999999991</v>
      </c>
      <c r="J103" s="420">
        <f t="shared" si="21"/>
        <v>0</v>
      </c>
      <c r="K103" s="148">
        <f t="shared" si="22"/>
        <v>0</v>
      </c>
      <c r="L103" s="148">
        <f t="shared" si="23"/>
        <v>0</v>
      </c>
      <c r="M103" s="101"/>
      <c r="N103" s="101"/>
      <c r="O103" s="101"/>
    </row>
    <row r="104" spans="1:15" s="2" customFormat="1" ht="51" outlineLevel="1">
      <c r="A104" s="435" t="s">
        <v>651</v>
      </c>
      <c r="B104" s="37" t="s">
        <v>263</v>
      </c>
      <c r="C104" s="193" t="s">
        <v>242</v>
      </c>
      <c r="D104" s="408">
        <f t="shared" si="31"/>
        <v>220.75700000000001</v>
      </c>
      <c r="E104" s="167">
        <v>1</v>
      </c>
      <c r="F104" s="195">
        <v>220.75700000000001</v>
      </c>
      <c r="G104" s="357">
        <f t="shared" si="32"/>
        <v>220.75700000000001</v>
      </c>
      <c r="H104" s="303">
        <v>1</v>
      </c>
      <c r="I104" s="195">
        <v>220.75700000000001</v>
      </c>
      <c r="J104" s="420">
        <f t="shared" si="21"/>
        <v>0</v>
      </c>
      <c r="K104" s="148">
        <f t="shared" si="22"/>
        <v>0</v>
      </c>
      <c r="L104" s="148">
        <f t="shared" si="23"/>
        <v>0</v>
      </c>
      <c r="M104" s="101"/>
      <c r="N104" s="101"/>
      <c r="O104" s="101"/>
    </row>
    <row r="105" spans="1:15" s="2" customFormat="1" ht="51" outlineLevel="1">
      <c r="A105" s="435" t="s">
        <v>652</v>
      </c>
      <c r="B105" s="37" t="s">
        <v>264</v>
      </c>
      <c r="C105" s="193" t="s">
        <v>242</v>
      </c>
      <c r="D105" s="408">
        <f t="shared" si="31"/>
        <v>642.60950000000003</v>
      </c>
      <c r="E105" s="167">
        <v>1</v>
      </c>
      <c r="F105" s="195">
        <v>642.60950000000003</v>
      </c>
      <c r="G105" s="357">
        <f t="shared" si="32"/>
        <v>642.60950000000003</v>
      </c>
      <c r="H105" s="303">
        <v>1</v>
      </c>
      <c r="I105" s="195">
        <v>642.60950000000003</v>
      </c>
      <c r="J105" s="420">
        <f t="shared" si="21"/>
        <v>0</v>
      </c>
      <c r="K105" s="148">
        <f t="shared" si="22"/>
        <v>0</v>
      </c>
      <c r="L105" s="148">
        <f t="shared" si="23"/>
        <v>0</v>
      </c>
      <c r="M105" s="101"/>
      <c r="N105" s="101"/>
      <c r="O105" s="101"/>
    </row>
    <row r="106" spans="1:15" s="2" customFormat="1" ht="51" outlineLevel="1">
      <c r="A106" s="435" t="s">
        <v>653</v>
      </c>
      <c r="B106" s="37" t="s">
        <v>265</v>
      </c>
      <c r="C106" s="193" t="s">
        <v>242</v>
      </c>
      <c r="D106" s="408">
        <f t="shared" si="31"/>
        <v>261.3655</v>
      </c>
      <c r="E106" s="167">
        <v>1</v>
      </c>
      <c r="F106" s="195">
        <v>261.3655</v>
      </c>
      <c r="G106" s="357">
        <f t="shared" si="32"/>
        <v>261.3655</v>
      </c>
      <c r="H106" s="303">
        <v>1</v>
      </c>
      <c r="I106" s="195">
        <v>261.3655</v>
      </c>
      <c r="J106" s="420">
        <f t="shared" si="21"/>
        <v>0</v>
      </c>
      <c r="K106" s="148">
        <f t="shared" si="22"/>
        <v>0</v>
      </c>
      <c r="L106" s="148">
        <f t="shared" si="23"/>
        <v>0</v>
      </c>
      <c r="M106" s="101"/>
      <c r="N106" s="101"/>
      <c r="O106" s="101"/>
    </row>
    <row r="107" spans="1:15" s="2" customFormat="1" ht="51" outlineLevel="1">
      <c r="A107" s="435" t="s">
        <v>654</v>
      </c>
      <c r="B107" s="37" t="s">
        <v>266</v>
      </c>
      <c r="C107" s="193" t="s">
        <v>242</v>
      </c>
      <c r="D107" s="408">
        <f t="shared" si="31"/>
        <v>295.75600000000003</v>
      </c>
      <c r="E107" s="167">
        <v>1</v>
      </c>
      <c r="F107" s="195">
        <v>295.75600000000003</v>
      </c>
      <c r="G107" s="357">
        <f t="shared" si="32"/>
        <v>295.75600000000003</v>
      </c>
      <c r="H107" s="303">
        <v>1</v>
      </c>
      <c r="I107" s="195">
        <v>295.75600000000003</v>
      </c>
      <c r="J107" s="420">
        <f t="shared" si="21"/>
        <v>0</v>
      </c>
      <c r="K107" s="148">
        <f t="shared" si="22"/>
        <v>0</v>
      </c>
      <c r="L107" s="148">
        <f t="shared" si="23"/>
        <v>0</v>
      </c>
      <c r="M107" s="101"/>
      <c r="N107" s="101"/>
      <c r="O107" s="101"/>
    </row>
    <row r="108" spans="1:15" s="2" customFormat="1" ht="51" outlineLevel="1">
      <c r="A108" s="435" t="s">
        <v>655</v>
      </c>
      <c r="B108" s="37" t="s">
        <v>656</v>
      </c>
      <c r="C108" s="193" t="s">
        <v>242</v>
      </c>
      <c r="D108" s="408">
        <f t="shared" si="31"/>
        <v>202.792</v>
      </c>
      <c r="E108" s="167">
        <v>1</v>
      </c>
      <c r="F108" s="195">
        <v>202.792</v>
      </c>
      <c r="G108" s="357">
        <f t="shared" si="32"/>
        <v>202.792</v>
      </c>
      <c r="H108" s="303">
        <v>1</v>
      </c>
      <c r="I108" s="195">
        <v>202.792</v>
      </c>
      <c r="J108" s="420">
        <f t="shared" si="21"/>
        <v>0</v>
      </c>
      <c r="K108" s="148">
        <f t="shared" si="22"/>
        <v>0</v>
      </c>
      <c r="L108" s="148">
        <f t="shared" si="23"/>
        <v>0</v>
      </c>
      <c r="M108" s="101"/>
      <c r="N108" s="101"/>
      <c r="O108" s="101"/>
    </row>
    <row r="109" spans="1:15" s="2" customFormat="1" ht="51" outlineLevel="1">
      <c r="A109" s="435" t="s">
        <v>657</v>
      </c>
      <c r="B109" s="37" t="s">
        <v>267</v>
      </c>
      <c r="C109" s="193" t="s">
        <v>242</v>
      </c>
      <c r="D109" s="360">
        <f t="shared" si="31"/>
        <v>239.09399999999999</v>
      </c>
      <c r="E109" s="167">
        <v>1</v>
      </c>
      <c r="F109" s="195">
        <v>239.09399999999999</v>
      </c>
      <c r="G109" s="359">
        <f t="shared" si="32"/>
        <v>239.09399999999999</v>
      </c>
      <c r="H109" s="303">
        <v>1</v>
      </c>
      <c r="I109" s="195">
        <v>239.09399999999999</v>
      </c>
      <c r="J109" s="420">
        <f t="shared" si="21"/>
        <v>0</v>
      </c>
      <c r="K109" s="148">
        <f t="shared" si="22"/>
        <v>0</v>
      </c>
      <c r="L109" s="148">
        <f t="shared" si="23"/>
        <v>0</v>
      </c>
      <c r="M109" s="101"/>
      <c r="N109" s="101"/>
      <c r="O109" s="101"/>
    </row>
    <row r="110" spans="1:15" s="2" customFormat="1" ht="51" outlineLevel="1">
      <c r="A110" s="435" t="s">
        <v>658</v>
      </c>
      <c r="B110" s="37" t="s">
        <v>268</v>
      </c>
      <c r="C110" s="193" t="s">
        <v>242</v>
      </c>
      <c r="D110" s="360">
        <f t="shared" si="31"/>
        <v>243.33600000000001</v>
      </c>
      <c r="E110" s="167">
        <v>1</v>
      </c>
      <c r="F110" s="195">
        <v>243.33600000000001</v>
      </c>
      <c r="G110" s="359">
        <f t="shared" si="32"/>
        <v>243.33600000000001</v>
      </c>
      <c r="H110" s="303">
        <v>1</v>
      </c>
      <c r="I110" s="195">
        <v>243.33600000000001</v>
      </c>
      <c r="J110" s="420">
        <f t="shared" si="21"/>
        <v>0</v>
      </c>
      <c r="K110" s="148">
        <f t="shared" si="22"/>
        <v>0</v>
      </c>
      <c r="L110" s="148">
        <f t="shared" si="23"/>
        <v>0</v>
      </c>
      <c r="M110" s="101"/>
      <c r="N110" s="101"/>
      <c r="O110" s="101"/>
    </row>
    <row r="111" spans="1:15" s="2" customFormat="1" ht="51" outlineLevel="1">
      <c r="A111" s="435" t="s">
        <v>659</v>
      </c>
      <c r="B111" s="37" t="s">
        <v>269</v>
      </c>
      <c r="C111" s="193" t="s">
        <v>242</v>
      </c>
      <c r="D111" s="360">
        <f t="shared" si="31"/>
        <v>330.24200000000002</v>
      </c>
      <c r="E111" s="167">
        <v>1</v>
      </c>
      <c r="F111" s="195">
        <v>330.24200000000002</v>
      </c>
      <c r="G111" s="359">
        <f t="shared" si="32"/>
        <v>330.24200000000002</v>
      </c>
      <c r="H111" s="303">
        <v>1</v>
      </c>
      <c r="I111" s="195">
        <v>330.24200000000002</v>
      </c>
      <c r="J111" s="420">
        <f t="shared" si="21"/>
        <v>0</v>
      </c>
      <c r="K111" s="148">
        <f t="shared" si="22"/>
        <v>0</v>
      </c>
      <c r="L111" s="148">
        <f t="shared" si="23"/>
        <v>0</v>
      </c>
      <c r="M111" s="101"/>
      <c r="N111" s="101"/>
      <c r="O111" s="101"/>
    </row>
    <row r="112" spans="1:15" s="2" customFormat="1" ht="38.25" outlineLevel="1">
      <c r="A112" s="435" t="s">
        <v>660</v>
      </c>
      <c r="B112" s="37" t="s">
        <v>270</v>
      </c>
      <c r="C112" s="193" t="s">
        <v>242</v>
      </c>
      <c r="D112" s="360">
        <f t="shared" si="31"/>
        <v>333.30180000000001</v>
      </c>
      <c r="E112" s="167">
        <v>1</v>
      </c>
      <c r="F112" s="195">
        <v>333.30180000000001</v>
      </c>
      <c r="G112" s="359">
        <f t="shared" si="32"/>
        <v>333.30180000000001</v>
      </c>
      <c r="H112" s="303">
        <v>1</v>
      </c>
      <c r="I112" s="195">
        <v>333.30180000000001</v>
      </c>
      <c r="J112" s="420">
        <f t="shared" si="21"/>
        <v>0</v>
      </c>
      <c r="K112" s="148">
        <f t="shared" si="22"/>
        <v>0</v>
      </c>
      <c r="L112" s="148">
        <f t="shared" si="23"/>
        <v>0</v>
      </c>
      <c r="M112" s="101"/>
      <c r="N112" s="101"/>
      <c r="O112" s="101"/>
    </row>
    <row r="113" spans="1:15" s="2" customFormat="1" ht="38.25" outlineLevel="1">
      <c r="A113" s="435" t="s">
        <v>661</v>
      </c>
      <c r="B113" s="37" t="s">
        <v>271</v>
      </c>
      <c r="C113" s="193" t="s">
        <v>242</v>
      </c>
      <c r="D113" s="360">
        <f t="shared" si="31"/>
        <v>461.50709999999998</v>
      </c>
      <c r="E113" s="167">
        <v>1</v>
      </c>
      <c r="F113" s="195">
        <v>461.50709999999998</v>
      </c>
      <c r="G113" s="359">
        <f t="shared" si="32"/>
        <v>461.50709999999998</v>
      </c>
      <c r="H113" s="303">
        <v>1</v>
      </c>
      <c r="I113" s="195">
        <v>461.50709999999998</v>
      </c>
      <c r="J113" s="420">
        <f t="shared" si="21"/>
        <v>0</v>
      </c>
      <c r="K113" s="148">
        <f t="shared" si="22"/>
        <v>0</v>
      </c>
      <c r="L113" s="148">
        <f t="shared" si="23"/>
        <v>0</v>
      </c>
      <c r="M113" s="101"/>
      <c r="N113" s="101"/>
      <c r="O113" s="101"/>
    </row>
    <row r="114" spans="1:15" s="2" customFormat="1" ht="51" outlineLevel="1">
      <c r="A114" s="435" t="s">
        <v>662</v>
      </c>
      <c r="B114" s="37" t="s">
        <v>272</v>
      </c>
      <c r="C114" s="193" t="s">
        <v>242</v>
      </c>
      <c r="D114" s="360">
        <f t="shared" si="31"/>
        <v>256.81799999999998</v>
      </c>
      <c r="E114" s="167">
        <v>1</v>
      </c>
      <c r="F114" s="195">
        <v>256.81799999999998</v>
      </c>
      <c r="G114" s="359">
        <f t="shared" si="32"/>
        <v>256.81799999999998</v>
      </c>
      <c r="H114" s="303">
        <v>1</v>
      </c>
      <c r="I114" s="195">
        <v>256.81799999999998</v>
      </c>
      <c r="J114" s="420">
        <f t="shared" si="21"/>
        <v>0</v>
      </c>
      <c r="K114" s="148">
        <f t="shared" si="22"/>
        <v>0</v>
      </c>
      <c r="L114" s="148">
        <f t="shared" si="23"/>
        <v>0</v>
      </c>
      <c r="M114" s="101"/>
      <c r="N114" s="101"/>
      <c r="O114" s="101"/>
    </row>
    <row r="115" spans="1:15" s="2" customFormat="1" ht="51" outlineLevel="1">
      <c r="A115" s="435" t="s">
        <v>663</v>
      </c>
      <c r="B115" s="37" t="s">
        <v>273</v>
      </c>
      <c r="C115" s="193" t="s">
        <v>242</v>
      </c>
      <c r="D115" s="360">
        <f t="shared" si="31"/>
        <v>246.07799999999997</v>
      </c>
      <c r="E115" s="167">
        <v>1</v>
      </c>
      <c r="F115" s="195">
        <v>246.07799999999997</v>
      </c>
      <c r="G115" s="359">
        <f t="shared" si="32"/>
        <v>246.07799999999997</v>
      </c>
      <c r="H115" s="303">
        <v>1</v>
      </c>
      <c r="I115" s="195">
        <v>246.07799999999997</v>
      </c>
      <c r="J115" s="420">
        <f t="shared" si="21"/>
        <v>0</v>
      </c>
      <c r="K115" s="148">
        <f t="shared" si="22"/>
        <v>0</v>
      </c>
      <c r="L115" s="148">
        <f t="shared" si="23"/>
        <v>0</v>
      </c>
      <c r="M115" s="101"/>
      <c r="N115" s="101"/>
      <c r="O115" s="101"/>
    </row>
    <row r="116" spans="1:15" s="2" customFormat="1" ht="38.25" outlineLevel="1">
      <c r="A116" s="435" t="s">
        <v>664</v>
      </c>
      <c r="B116" s="37" t="s">
        <v>274</v>
      </c>
      <c r="C116" s="193" t="s">
        <v>242</v>
      </c>
      <c r="D116" s="360">
        <f t="shared" si="31"/>
        <v>392.64839999999998</v>
      </c>
      <c r="E116" s="167">
        <v>1</v>
      </c>
      <c r="F116" s="195">
        <v>392.64839999999998</v>
      </c>
      <c r="G116" s="359">
        <f t="shared" si="32"/>
        <v>392.64839999999998</v>
      </c>
      <c r="H116" s="303">
        <v>1</v>
      </c>
      <c r="I116" s="195">
        <v>392.64839999999998</v>
      </c>
      <c r="J116" s="420">
        <f t="shared" si="21"/>
        <v>0</v>
      </c>
      <c r="K116" s="148">
        <f t="shared" si="22"/>
        <v>0</v>
      </c>
      <c r="L116" s="148">
        <f t="shared" si="23"/>
        <v>0</v>
      </c>
      <c r="M116" s="101"/>
      <c r="N116" s="101"/>
      <c r="O116" s="101"/>
    </row>
    <row r="117" spans="1:15" s="2" customFormat="1" ht="46.5" customHeight="1" outlineLevel="1">
      <c r="A117" s="435" t="s">
        <v>665</v>
      </c>
      <c r="B117" s="37" t="s">
        <v>992</v>
      </c>
      <c r="C117" s="193" t="s">
        <v>242</v>
      </c>
      <c r="D117" s="360">
        <f t="shared" si="31"/>
        <v>302.99250000000001</v>
      </c>
      <c r="E117" s="167">
        <v>1</v>
      </c>
      <c r="F117" s="195">
        <v>302.99250000000001</v>
      </c>
      <c r="G117" s="359">
        <f t="shared" si="32"/>
        <v>302.99250000000001</v>
      </c>
      <c r="H117" s="303">
        <v>1</v>
      </c>
      <c r="I117" s="195">
        <v>302.99250000000001</v>
      </c>
      <c r="J117" s="420">
        <f t="shared" si="21"/>
        <v>0</v>
      </c>
      <c r="K117" s="148">
        <f t="shared" si="22"/>
        <v>0</v>
      </c>
      <c r="L117" s="148">
        <f t="shared" si="23"/>
        <v>0</v>
      </c>
      <c r="M117" s="101"/>
      <c r="N117" s="101"/>
      <c r="O117" s="101"/>
    </row>
    <row r="118" spans="1:15" s="2" customFormat="1" ht="51" outlineLevel="1">
      <c r="A118" s="435" t="s">
        <v>666</v>
      </c>
      <c r="B118" s="37" t="s">
        <v>275</v>
      </c>
      <c r="C118" s="193" t="s">
        <v>242</v>
      </c>
      <c r="D118" s="360">
        <f t="shared" si="31"/>
        <v>336.4015</v>
      </c>
      <c r="E118" s="167">
        <v>1</v>
      </c>
      <c r="F118" s="195">
        <v>336.4015</v>
      </c>
      <c r="G118" s="359">
        <f t="shared" si="32"/>
        <v>336.4015</v>
      </c>
      <c r="H118" s="303">
        <v>1</v>
      </c>
      <c r="I118" s="195">
        <v>336.4015</v>
      </c>
      <c r="J118" s="420">
        <f t="shared" si="21"/>
        <v>0</v>
      </c>
      <c r="K118" s="148">
        <f t="shared" si="22"/>
        <v>0</v>
      </c>
      <c r="L118" s="148">
        <f t="shared" si="23"/>
        <v>0</v>
      </c>
      <c r="M118" s="101"/>
      <c r="N118" s="101"/>
      <c r="O118" s="101"/>
    </row>
    <row r="119" spans="1:15" s="2" customFormat="1" ht="38.25" outlineLevel="1">
      <c r="A119" s="435" t="s">
        <v>667</v>
      </c>
      <c r="B119" s="37" t="s">
        <v>276</v>
      </c>
      <c r="C119" s="193" t="s">
        <v>242</v>
      </c>
      <c r="D119" s="360">
        <f t="shared" si="31"/>
        <v>1097.921</v>
      </c>
      <c r="E119" s="167">
        <v>1</v>
      </c>
      <c r="F119" s="195">
        <v>1097.921</v>
      </c>
      <c r="G119" s="359">
        <f t="shared" si="32"/>
        <v>1097.921</v>
      </c>
      <c r="H119" s="303">
        <v>1</v>
      </c>
      <c r="I119" s="195">
        <v>1097.921</v>
      </c>
      <c r="J119" s="420">
        <f t="shared" ref="J119:J158" si="33">G119-D119</f>
        <v>0</v>
      </c>
      <c r="K119" s="148">
        <f t="shared" ref="K119:K170" si="34">H119-E119</f>
        <v>0</v>
      </c>
      <c r="L119" s="148">
        <f t="shared" ref="L119:L170" si="35">I119-F119</f>
        <v>0</v>
      </c>
      <c r="M119" s="101"/>
      <c r="N119" s="101"/>
      <c r="O119" s="101"/>
    </row>
    <row r="120" spans="1:15" s="2" customFormat="1" ht="38.25" outlineLevel="1">
      <c r="A120" s="435" t="s">
        <v>668</v>
      </c>
      <c r="B120" s="37" t="s">
        <v>277</v>
      </c>
      <c r="C120" s="193" t="s">
        <v>242</v>
      </c>
      <c r="D120" s="360">
        <f t="shared" si="31"/>
        <v>392.16409999999996</v>
      </c>
      <c r="E120" s="167">
        <v>1</v>
      </c>
      <c r="F120" s="195">
        <v>392.16409999999996</v>
      </c>
      <c r="G120" s="359">
        <f t="shared" si="32"/>
        <v>392.16409999999996</v>
      </c>
      <c r="H120" s="303">
        <v>1</v>
      </c>
      <c r="I120" s="195">
        <v>392.16409999999996</v>
      </c>
      <c r="J120" s="420">
        <f t="shared" si="33"/>
        <v>0</v>
      </c>
      <c r="K120" s="148">
        <f t="shared" si="34"/>
        <v>0</v>
      </c>
      <c r="L120" s="148">
        <f t="shared" si="35"/>
        <v>0</v>
      </c>
      <c r="M120" s="101"/>
      <c r="N120" s="101"/>
      <c r="O120" s="101"/>
    </row>
    <row r="121" spans="1:15" s="2" customFormat="1" ht="46.5" customHeight="1" outlineLevel="1">
      <c r="A121" s="435" t="s">
        <v>669</v>
      </c>
      <c r="B121" s="37" t="s">
        <v>278</v>
      </c>
      <c r="C121" s="193" t="s">
        <v>242</v>
      </c>
      <c r="D121" s="360">
        <f t="shared" si="31"/>
        <v>936.72700000000009</v>
      </c>
      <c r="E121" s="167">
        <v>1</v>
      </c>
      <c r="F121" s="195">
        <v>936.72700000000009</v>
      </c>
      <c r="G121" s="359">
        <f t="shared" si="32"/>
        <v>936.72700000000009</v>
      </c>
      <c r="H121" s="303">
        <v>1</v>
      </c>
      <c r="I121" s="195">
        <v>936.72700000000009</v>
      </c>
      <c r="J121" s="420">
        <f t="shared" si="33"/>
        <v>0</v>
      </c>
      <c r="K121" s="148">
        <f t="shared" si="34"/>
        <v>0</v>
      </c>
      <c r="L121" s="148">
        <f t="shared" si="35"/>
        <v>0</v>
      </c>
      <c r="M121" s="101"/>
      <c r="N121" s="101"/>
      <c r="O121" s="101"/>
    </row>
    <row r="122" spans="1:15" s="2" customFormat="1" ht="51" outlineLevel="1">
      <c r="A122" s="435" t="s">
        <v>670</v>
      </c>
      <c r="B122" s="37" t="s">
        <v>279</v>
      </c>
      <c r="C122" s="193" t="s">
        <v>242</v>
      </c>
      <c r="D122" s="360">
        <f t="shared" si="31"/>
        <v>1523.0639000000001</v>
      </c>
      <c r="E122" s="167">
        <v>1</v>
      </c>
      <c r="F122" s="195">
        <v>1523.0639000000001</v>
      </c>
      <c r="G122" s="359">
        <f t="shared" si="32"/>
        <v>1523.0639000000001</v>
      </c>
      <c r="H122" s="303">
        <v>1</v>
      </c>
      <c r="I122" s="195">
        <v>1523.0639000000001</v>
      </c>
      <c r="J122" s="420">
        <f t="shared" si="33"/>
        <v>0</v>
      </c>
      <c r="K122" s="148">
        <f t="shared" si="34"/>
        <v>0</v>
      </c>
      <c r="L122" s="148">
        <f t="shared" si="35"/>
        <v>0</v>
      </c>
      <c r="M122" s="101"/>
      <c r="N122" s="101"/>
      <c r="O122" s="101"/>
    </row>
    <row r="123" spans="1:15" s="2" customFormat="1" ht="51" outlineLevel="1">
      <c r="A123" s="435" t="s">
        <v>671</v>
      </c>
      <c r="B123" s="37" t="s">
        <v>673</v>
      </c>
      <c r="C123" s="193" t="s">
        <v>242</v>
      </c>
      <c r="D123" s="406">
        <v>0</v>
      </c>
      <c r="E123" s="177">
        <v>0</v>
      </c>
      <c r="F123" s="325">
        <f t="shared" ref="F123:F128" si="36">D123*E123</f>
        <v>0</v>
      </c>
      <c r="G123" s="360">
        <v>3746.422</v>
      </c>
      <c r="H123" s="167">
        <v>1</v>
      </c>
      <c r="I123" s="199">
        <v>3746.422</v>
      </c>
      <c r="J123" s="419">
        <f t="shared" si="33"/>
        <v>3746.422</v>
      </c>
      <c r="K123" s="148">
        <f t="shared" si="34"/>
        <v>1</v>
      </c>
      <c r="L123" s="147">
        <f t="shared" si="35"/>
        <v>3746.422</v>
      </c>
      <c r="M123" s="101"/>
      <c r="N123" s="101"/>
      <c r="O123" s="101"/>
    </row>
    <row r="124" spans="1:15" s="2" customFormat="1" ht="55.5" outlineLevel="1">
      <c r="A124" s="435" t="s">
        <v>672</v>
      </c>
      <c r="B124" s="37" t="s">
        <v>950</v>
      </c>
      <c r="C124" s="193" t="s">
        <v>242</v>
      </c>
      <c r="D124" s="406">
        <v>0</v>
      </c>
      <c r="E124" s="177">
        <v>0</v>
      </c>
      <c r="F124" s="325">
        <f t="shared" si="36"/>
        <v>0</v>
      </c>
      <c r="G124" s="360">
        <v>586.38400000000001</v>
      </c>
      <c r="H124" s="167">
        <v>1</v>
      </c>
      <c r="I124" s="199">
        <v>586.38400000000001</v>
      </c>
      <c r="J124" s="419">
        <f t="shared" si="33"/>
        <v>586.38400000000001</v>
      </c>
      <c r="K124" s="148">
        <f t="shared" si="34"/>
        <v>1</v>
      </c>
      <c r="L124" s="147">
        <f t="shared" si="35"/>
        <v>586.38400000000001</v>
      </c>
      <c r="M124" s="101"/>
      <c r="N124" s="101"/>
      <c r="O124" s="101"/>
    </row>
    <row r="125" spans="1:15" s="2" customFormat="1" ht="51" outlineLevel="1">
      <c r="A125" s="435" t="s">
        <v>674</v>
      </c>
      <c r="B125" s="37" t="s">
        <v>678</v>
      </c>
      <c r="C125" s="193" t="s">
        <v>242</v>
      </c>
      <c r="D125" s="406">
        <v>0</v>
      </c>
      <c r="E125" s="177">
        <v>0</v>
      </c>
      <c r="F125" s="325">
        <f t="shared" si="36"/>
        <v>0</v>
      </c>
      <c r="G125" s="360">
        <v>933.30899999999997</v>
      </c>
      <c r="H125" s="167">
        <v>1</v>
      </c>
      <c r="I125" s="199">
        <v>933.30899999999997</v>
      </c>
      <c r="J125" s="419">
        <f t="shared" si="33"/>
        <v>933.30899999999997</v>
      </c>
      <c r="K125" s="148">
        <f t="shared" si="34"/>
        <v>1</v>
      </c>
      <c r="L125" s="147">
        <f t="shared" si="35"/>
        <v>933.30899999999997</v>
      </c>
      <c r="M125" s="101"/>
      <c r="N125" s="101"/>
      <c r="O125" s="101"/>
    </row>
    <row r="126" spans="1:15" s="2" customFormat="1" ht="51" outlineLevel="1">
      <c r="A126" s="435" t="s">
        <v>675</v>
      </c>
      <c r="B126" s="37" t="s">
        <v>680</v>
      </c>
      <c r="C126" s="193" t="s">
        <v>242</v>
      </c>
      <c r="D126" s="406">
        <v>0</v>
      </c>
      <c r="E126" s="177">
        <v>0</v>
      </c>
      <c r="F126" s="325">
        <f t="shared" si="36"/>
        <v>0</v>
      </c>
      <c r="G126" s="360">
        <v>1046.3040000000001</v>
      </c>
      <c r="H126" s="167">
        <v>1</v>
      </c>
      <c r="I126" s="199">
        <v>1046.3040000000001</v>
      </c>
      <c r="J126" s="419">
        <f t="shared" si="33"/>
        <v>1046.3040000000001</v>
      </c>
      <c r="K126" s="148">
        <f t="shared" si="34"/>
        <v>1</v>
      </c>
      <c r="L126" s="147">
        <f t="shared" si="35"/>
        <v>1046.3040000000001</v>
      </c>
      <c r="M126" s="101"/>
      <c r="N126" s="101"/>
      <c r="O126" s="101"/>
    </row>
    <row r="127" spans="1:15" s="2" customFormat="1" ht="51" outlineLevel="1">
      <c r="A127" s="435" t="s">
        <v>677</v>
      </c>
      <c r="B127" s="155" t="s">
        <v>676</v>
      </c>
      <c r="C127" s="193" t="s">
        <v>242</v>
      </c>
      <c r="D127" s="406">
        <v>0</v>
      </c>
      <c r="E127" s="177">
        <v>0</v>
      </c>
      <c r="F127" s="325">
        <f t="shared" ref="F127" si="37">D127*E127</f>
        <v>0</v>
      </c>
      <c r="G127" s="360">
        <v>1521.413</v>
      </c>
      <c r="H127" s="167">
        <v>1</v>
      </c>
      <c r="I127" s="199">
        <v>1521.413</v>
      </c>
      <c r="J127" s="419">
        <f t="shared" ref="J127" si="38">G127-D127</f>
        <v>1521.413</v>
      </c>
      <c r="K127" s="148">
        <f t="shared" ref="K127" si="39">H127-E127</f>
        <v>1</v>
      </c>
      <c r="L127" s="147">
        <f t="shared" ref="L127" si="40">I127-F127</f>
        <v>1521.413</v>
      </c>
      <c r="M127" s="101"/>
      <c r="N127" s="101"/>
      <c r="O127" s="101"/>
    </row>
    <row r="128" spans="1:15" s="2" customFormat="1" ht="51" outlineLevel="1">
      <c r="A128" s="435" t="s">
        <v>679</v>
      </c>
      <c r="B128" s="37" t="s">
        <v>682</v>
      </c>
      <c r="C128" s="193" t="s">
        <v>242</v>
      </c>
      <c r="D128" s="406">
        <v>0</v>
      </c>
      <c r="E128" s="177">
        <v>0</v>
      </c>
      <c r="F128" s="325">
        <f t="shared" si="36"/>
        <v>0</v>
      </c>
      <c r="G128" s="360">
        <v>360.077</v>
      </c>
      <c r="H128" s="167">
        <v>1</v>
      </c>
      <c r="I128" s="199">
        <v>360.077</v>
      </c>
      <c r="J128" s="419">
        <f t="shared" si="33"/>
        <v>360.077</v>
      </c>
      <c r="K128" s="148">
        <f t="shared" si="34"/>
        <v>1</v>
      </c>
      <c r="L128" s="147">
        <f t="shared" si="35"/>
        <v>360.077</v>
      </c>
      <c r="M128" s="101"/>
      <c r="N128" s="101"/>
      <c r="O128" s="101"/>
    </row>
    <row r="129" spans="1:224" s="2" customFormat="1" ht="51" outlineLevel="1">
      <c r="A129" s="435" t="s">
        <v>681</v>
      </c>
      <c r="B129" s="37" t="s">
        <v>684</v>
      </c>
      <c r="C129" s="193" t="s">
        <v>242</v>
      </c>
      <c r="D129" s="406">
        <v>0</v>
      </c>
      <c r="E129" s="177">
        <v>0</v>
      </c>
      <c r="F129" s="325">
        <f t="shared" ref="F129:F130" si="41">D129*E129</f>
        <v>0</v>
      </c>
      <c r="G129" s="360">
        <v>1837.412</v>
      </c>
      <c r="H129" s="167">
        <v>1</v>
      </c>
      <c r="I129" s="199">
        <v>1837.412</v>
      </c>
      <c r="J129" s="419">
        <f t="shared" ref="J129:J130" si="42">G129-D129</f>
        <v>1837.412</v>
      </c>
      <c r="K129" s="148">
        <f t="shared" ref="K129:K130" si="43">H129-E129</f>
        <v>1</v>
      </c>
      <c r="L129" s="147">
        <f t="shared" ref="L129:L130" si="44">I129-F129</f>
        <v>1837.412</v>
      </c>
      <c r="M129" s="101"/>
      <c r="N129" s="101"/>
      <c r="O129" s="101"/>
    </row>
    <row r="130" spans="1:224" s="326" customFormat="1" ht="57.75" outlineLevel="1">
      <c r="A130" s="435" t="s">
        <v>683</v>
      </c>
      <c r="B130" s="155" t="s">
        <v>949</v>
      </c>
      <c r="C130" s="202" t="s">
        <v>242</v>
      </c>
      <c r="D130" s="410">
        <v>0</v>
      </c>
      <c r="E130" s="325">
        <v>0</v>
      </c>
      <c r="F130" s="325">
        <f t="shared" si="41"/>
        <v>0</v>
      </c>
      <c r="G130" s="359">
        <v>1138.9559999999999</v>
      </c>
      <c r="H130" s="303">
        <v>1</v>
      </c>
      <c r="I130" s="199">
        <v>1138.9559999999999</v>
      </c>
      <c r="J130" s="361">
        <f t="shared" si="42"/>
        <v>1138.9559999999999</v>
      </c>
      <c r="K130" s="303">
        <f t="shared" si="43"/>
        <v>1</v>
      </c>
      <c r="L130" s="158">
        <f t="shared" si="44"/>
        <v>1138.9559999999999</v>
      </c>
      <c r="M130" s="157"/>
      <c r="N130" s="157"/>
      <c r="O130" s="157"/>
    </row>
    <row r="131" spans="1:224" s="5" customFormat="1">
      <c r="A131" s="27" t="s">
        <v>283</v>
      </c>
      <c r="B131" s="27" t="s">
        <v>281</v>
      </c>
      <c r="C131" s="264"/>
      <c r="D131" s="348"/>
      <c r="E131" s="173"/>
      <c r="F131" s="174">
        <f>F132</f>
        <v>7340.8600000000006</v>
      </c>
      <c r="G131" s="348"/>
      <c r="H131" s="173"/>
      <c r="I131" s="174">
        <f>I132</f>
        <v>51005.954174393068</v>
      </c>
      <c r="J131" s="348"/>
      <c r="K131" s="145"/>
      <c r="L131" s="174">
        <f>L132</f>
        <v>43665.094174393067</v>
      </c>
      <c r="M131" s="108"/>
      <c r="N131" s="108"/>
      <c r="O131" s="108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  <c r="BT131" s="14"/>
      <c r="BU131" s="14"/>
      <c r="BV131" s="14"/>
      <c r="BW131" s="14"/>
      <c r="BX131" s="14"/>
      <c r="BY131" s="14"/>
      <c r="BZ131" s="14"/>
      <c r="CA131" s="14"/>
      <c r="CB131" s="14"/>
      <c r="CC131" s="14"/>
      <c r="CD131" s="14"/>
      <c r="CE131" s="14"/>
      <c r="CF131" s="14"/>
      <c r="CG131" s="14"/>
      <c r="CH131" s="14"/>
      <c r="CI131" s="14"/>
      <c r="CJ131" s="14"/>
      <c r="CK131" s="14"/>
      <c r="CL131" s="14"/>
      <c r="CM131" s="14"/>
      <c r="CN131" s="14"/>
      <c r="CO131" s="14"/>
      <c r="CP131" s="14"/>
      <c r="CQ131" s="14"/>
      <c r="CR131" s="14"/>
      <c r="CS131" s="14"/>
      <c r="CT131" s="14"/>
      <c r="CU131" s="14"/>
      <c r="CV131" s="14"/>
      <c r="CW131" s="14"/>
      <c r="CX131" s="14"/>
      <c r="CY131" s="14"/>
      <c r="CZ131" s="14"/>
      <c r="DA131" s="14"/>
      <c r="DB131" s="14"/>
      <c r="DC131" s="14"/>
      <c r="DD131" s="14"/>
      <c r="DE131" s="14"/>
      <c r="DF131" s="14"/>
      <c r="DG131" s="14"/>
      <c r="DH131" s="14"/>
      <c r="DI131" s="14"/>
      <c r="DJ131" s="14"/>
      <c r="DK131" s="14"/>
      <c r="DL131" s="14"/>
      <c r="DM131" s="14"/>
      <c r="DN131" s="14"/>
      <c r="DO131" s="14"/>
      <c r="DP131" s="14"/>
      <c r="DQ131" s="14"/>
      <c r="DR131" s="14"/>
      <c r="DS131" s="14"/>
      <c r="DT131" s="14"/>
      <c r="DU131" s="14"/>
      <c r="DV131" s="14"/>
      <c r="DW131" s="14"/>
      <c r="DX131" s="14"/>
      <c r="DY131" s="14"/>
      <c r="DZ131" s="14"/>
      <c r="EA131" s="14"/>
      <c r="EB131" s="14"/>
      <c r="EC131" s="14"/>
      <c r="ED131" s="14"/>
      <c r="EE131" s="14"/>
      <c r="EF131" s="14"/>
      <c r="EG131" s="14"/>
      <c r="EH131" s="14"/>
      <c r="EI131" s="14"/>
      <c r="EJ131" s="14"/>
      <c r="EK131" s="14"/>
      <c r="EL131" s="14"/>
      <c r="EM131" s="14"/>
      <c r="EN131" s="14"/>
      <c r="EO131" s="14"/>
      <c r="EP131" s="14"/>
      <c r="EQ131" s="14"/>
      <c r="ER131" s="14"/>
      <c r="ES131" s="14"/>
      <c r="ET131" s="14"/>
      <c r="EU131" s="14"/>
      <c r="EV131" s="14"/>
      <c r="EW131" s="14"/>
      <c r="EX131" s="14"/>
      <c r="EY131" s="14"/>
      <c r="EZ131" s="14"/>
      <c r="FA131" s="14"/>
      <c r="FB131" s="14"/>
      <c r="FC131" s="14"/>
      <c r="FD131" s="14"/>
      <c r="FE131" s="14"/>
      <c r="FF131" s="14"/>
      <c r="FG131" s="14"/>
      <c r="FH131" s="14"/>
      <c r="FI131" s="14"/>
      <c r="FJ131" s="14"/>
      <c r="FK131" s="14"/>
      <c r="FL131" s="14"/>
      <c r="FM131" s="14"/>
      <c r="FN131" s="14"/>
      <c r="FO131" s="14"/>
      <c r="FP131" s="14"/>
      <c r="FQ131" s="14"/>
      <c r="FR131" s="14"/>
      <c r="FS131" s="14"/>
      <c r="FT131" s="14"/>
      <c r="FU131" s="14"/>
      <c r="FV131" s="14"/>
      <c r="FW131" s="14"/>
      <c r="FX131" s="14"/>
      <c r="FY131" s="14"/>
      <c r="FZ131" s="14"/>
      <c r="GA131" s="14"/>
      <c r="GB131" s="14"/>
      <c r="GC131" s="14"/>
      <c r="GD131" s="14"/>
      <c r="GE131" s="14"/>
      <c r="GF131" s="14"/>
      <c r="GG131" s="14"/>
      <c r="GH131" s="14"/>
      <c r="GI131" s="14"/>
      <c r="GJ131" s="14"/>
      <c r="GK131" s="14"/>
      <c r="GL131" s="14"/>
      <c r="GM131" s="14"/>
      <c r="GN131" s="14"/>
      <c r="GO131" s="14"/>
      <c r="GP131" s="14"/>
      <c r="GQ131" s="14"/>
      <c r="GR131" s="14"/>
      <c r="GS131" s="14"/>
      <c r="GT131" s="14"/>
      <c r="GU131" s="14"/>
      <c r="GV131" s="14"/>
      <c r="GW131" s="14"/>
      <c r="GX131" s="14"/>
      <c r="GY131" s="14"/>
      <c r="GZ131" s="14"/>
      <c r="HA131" s="14"/>
      <c r="HB131" s="14"/>
      <c r="HC131" s="14"/>
      <c r="HD131" s="14"/>
      <c r="HE131" s="14"/>
      <c r="HF131" s="14"/>
      <c r="HG131" s="14"/>
      <c r="HH131" s="14"/>
      <c r="HI131" s="14"/>
      <c r="HJ131" s="14"/>
      <c r="HK131" s="14"/>
      <c r="HL131" s="14"/>
      <c r="HM131" s="14"/>
      <c r="HN131" s="14"/>
      <c r="HO131" s="14"/>
      <c r="HP131" s="14"/>
    </row>
    <row r="132" spans="1:224" s="6" customFormat="1">
      <c r="A132" s="29" t="s">
        <v>285</v>
      </c>
      <c r="B132" s="30" t="s">
        <v>685</v>
      </c>
      <c r="C132" s="265"/>
      <c r="D132" s="350"/>
      <c r="E132" s="175"/>
      <c r="F132" s="175">
        <f>SUM(F133:F134)</f>
        <v>7340.8600000000006</v>
      </c>
      <c r="G132" s="350"/>
      <c r="H132" s="175"/>
      <c r="I132" s="175">
        <f>SUM(I133:I134)</f>
        <v>51005.954174393068</v>
      </c>
      <c r="J132" s="354"/>
      <c r="K132" s="146"/>
      <c r="L132" s="175">
        <f>SUM(L133:L134)</f>
        <v>43665.094174393067</v>
      </c>
      <c r="M132" s="109"/>
      <c r="N132" s="109"/>
      <c r="O132" s="109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  <c r="BT132" s="14"/>
      <c r="BU132" s="14"/>
      <c r="BV132" s="14"/>
      <c r="BW132" s="14"/>
      <c r="BX132" s="14"/>
      <c r="BY132" s="14"/>
      <c r="BZ132" s="14"/>
      <c r="CA132" s="14"/>
      <c r="CB132" s="14"/>
      <c r="CC132" s="14"/>
      <c r="CD132" s="14"/>
      <c r="CE132" s="14"/>
      <c r="CF132" s="14"/>
      <c r="CG132" s="14"/>
      <c r="CH132" s="14"/>
      <c r="CI132" s="14"/>
      <c r="CJ132" s="14"/>
      <c r="CK132" s="14"/>
      <c r="CL132" s="14"/>
      <c r="CM132" s="14"/>
      <c r="CN132" s="14"/>
      <c r="CO132" s="14"/>
      <c r="CP132" s="14"/>
      <c r="CQ132" s="14"/>
      <c r="CR132" s="14"/>
      <c r="CS132" s="14"/>
      <c r="CT132" s="14"/>
      <c r="CU132" s="14"/>
      <c r="CV132" s="14"/>
      <c r="CW132" s="14"/>
      <c r="CX132" s="14"/>
      <c r="CY132" s="14"/>
      <c r="CZ132" s="14"/>
      <c r="DA132" s="14"/>
      <c r="DB132" s="14"/>
      <c r="DC132" s="14"/>
      <c r="DD132" s="14"/>
      <c r="DE132" s="14"/>
      <c r="DF132" s="14"/>
      <c r="DG132" s="14"/>
      <c r="DH132" s="14"/>
      <c r="DI132" s="14"/>
      <c r="DJ132" s="14"/>
      <c r="DK132" s="14"/>
      <c r="DL132" s="14"/>
      <c r="DM132" s="14"/>
      <c r="DN132" s="14"/>
      <c r="DO132" s="14"/>
      <c r="DP132" s="14"/>
      <c r="DQ132" s="14"/>
      <c r="DR132" s="14"/>
      <c r="DS132" s="14"/>
      <c r="DT132" s="14"/>
      <c r="DU132" s="14"/>
      <c r="DV132" s="14"/>
      <c r="DW132" s="14"/>
      <c r="DX132" s="14"/>
      <c r="DY132" s="14"/>
      <c r="DZ132" s="14"/>
      <c r="EA132" s="14"/>
      <c r="EB132" s="14"/>
      <c r="EC132" s="14"/>
      <c r="ED132" s="14"/>
      <c r="EE132" s="14"/>
      <c r="EF132" s="14"/>
      <c r="EG132" s="14"/>
      <c r="EH132" s="14"/>
      <c r="EI132" s="14"/>
      <c r="EJ132" s="14"/>
      <c r="EK132" s="14"/>
      <c r="EL132" s="14"/>
      <c r="EM132" s="14"/>
      <c r="EN132" s="14"/>
      <c r="EO132" s="14"/>
      <c r="EP132" s="14"/>
      <c r="EQ132" s="14"/>
      <c r="ER132" s="14"/>
      <c r="ES132" s="14"/>
      <c r="ET132" s="14"/>
      <c r="EU132" s="14"/>
      <c r="EV132" s="14"/>
      <c r="EW132" s="14"/>
      <c r="EX132" s="14"/>
      <c r="EY132" s="14"/>
      <c r="EZ132" s="14"/>
      <c r="FA132" s="14"/>
      <c r="FB132" s="14"/>
      <c r="FC132" s="14"/>
      <c r="FD132" s="14"/>
      <c r="FE132" s="14"/>
      <c r="FF132" s="14"/>
      <c r="FG132" s="14"/>
      <c r="FH132" s="14"/>
      <c r="FI132" s="14"/>
      <c r="FJ132" s="14"/>
      <c r="FK132" s="14"/>
      <c r="FL132" s="14"/>
      <c r="FM132" s="14"/>
      <c r="FN132" s="14"/>
      <c r="FO132" s="14"/>
      <c r="FP132" s="14"/>
      <c r="FQ132" s="14"/>
      <c r="FR132" s="14"/>
      <c r="FS132" s="14"/>
      <c r="FT132" s="14"/>
      <c r="FU132" s="14"/>
      <c r="FV132" s="14"/>
      <c r="FW132" s="14"/>
      <c r="FX132" s="14"/>
      <c r="FY132" s="14"/>
      <c r="FZ132" s="14"/>
      <c r="GA132" s="14"/>
      <c r="GB132" s="14"/>
      <c r="GC132" s="14"/>
      <c r="GD132" s="14"/>
      <c r="GE132" s="14"/>
      <c r="GF132" s="14"/>
      <c r="GG132" s="14"/>
      <c r="GH132" s="14"/>
      <c r="GI132" s="14"/>
      <c r="GJ132" s="14"/>
      <c r="GK132" s="14"/>
      <c r="GL132" s="14"/>
      <c r="GM132" s="14"/>
      <c r="GN132" s="14"/>
      <c r="GO132" s="14"/>
      <c r="GP132" s="14"/>
      <c r="GQ132" s="14"/>
      <c r="GR132" s="14"/>
      <c r="GS132" s="14"/>
      <c r="GT132" s="14"/>
      <c r="GU132" s="14"/>
      <c r="GV132" s="14"/>
      <c r="GW132" s="14"/>
      <c r="GX132" s="14"/>
      <c r="GY132" s="14"/>
      <c r="GZ132" s="14"/>
      <c r="HA132" s="14"/>
      <c r="HB132" s="14"/>
      <c r="HC132" s="14"/>
      <c r="HD132" s="14"/>
      <c r="HE132" s="14"/>
      <c r="HF132" s="14"/>
      <c r="HG132" s="14"/>
      <c r="HH132" s="14"/>
      <c r="HI132" s="14"/>
      <c r="HJ132" s="14"/>
      <c r="HK132" s="14"/>
      <c r="HL132" s="14"/>
      <c r="HM132" s="14"/>
      <c r="HN132" s="14"/>
      <c r="HO132" s="14"/>
      <c r="HP132" s="14"/>
    </row>
    <row r="133" spans="1:224" s="6" customFormat="1" ht="27.75" customHeight="1">
      <c r="A133" s="40" t="s">
        <v>287</v>
      </c>
      <c r="B133" s="44" t="s">
        <v>505</v>
      </c>
      <c r="C133" s="193" t="s">
        <v>242</v>
      </c>
      <c r="D133" s="364">
        <v>7340.8600000000006</v>
      </c>
      <c r="E133" s="166">
        <v>1</v>
      </c>
      <c r="F133" s="178">
        <f>E133*D133</f>
        <v>7340.8600000000006</v>
      </c>
      <c r="G133" s="361">
        <v>7340.8600000000006</v>
      </c>
      <c r="H133" s="158">
        <v>1</v>
      </c>
      <c r="I133" s="178">
        <f>H133*G133</f>
        <v>7340.8600000000006</v>
      </c>
      <c r="J133" s="420">
        <f t="shared" si="33"/>
        <v>0</v>
      </c>
      <c r="K133" s="148">
        <f t="shared" si="34"/>
        <v>0</v>
      </c>
      <c r="L133" s="148">
        <f t="shared" si="35"/>
        <v>0</v>
      </c>
      <c r="M133" s="102"/>
      <c r="N133" s="102"/>
      <c r="O133" s="102"/>
    </row>
    <row r="134" spans="1:224" s="6" customFormat="1" ht="25.5" customHeight="1">
      <c r="A134" s="40" t="s">
        <v>289</v>
      </c>
      <c r="B134" s="44" t="s">
        <v>686</v>
      </c>
      <c r="C134" s="193" t="s">
        <v>242</v>
      </c>
      <c r="D134" s="406">
        <v>0</v>
      </c>
      <c r="E134" s="177">
        <v>0</v>
      </c>
      <c r="F134" s="177">
        <f>D134*E134</f>
        <v>0</v>
      </c>
      <c r="G134" s="361">
        <v>119843.671</v>
      </c>
      <c r="H134" s="158">
        <f>I134/G134</f>
        <v>0.36435043928513394</v>
      </c>
      <c r="I134" s="178">
        <v>43665.094174393067</v>
      </c>
      <c r="J134" s="361">
        <f t="shared" si="33"/>
        <v>119843.671</v>
      </c>
      <c r="K134" s="158">
        <f t="shared" si="34"/>
        <v>0.36435043928513394</v>
      </c>
      <c r="L134" s="158">
        <f t="shared" si="35"/>
        <v>43665.094174393067</v>
      </c>
      <c r="M134" s="102"/>
      <c r="N134" s="102"/>
      <c r="O134" s="102"/>
    </row>
    <row r="135" spans="1:224" s="5" customFormat="1" ht="19.5" customHeight="1">
      <c r="A135" s="27" t="s">
        <v>322</v>
      </c>
      <c r="B135" s="27" t="s">
        <v>284</v>
      </c>
      <c r="C135" s="264"/>
      <c r="D135" s="348"/>
      <c r="E135" s="173"/>
      <c r="F135" s="174">
        <f>F136+F159+F181+F187</f>
        <v>39948.905992</v>
      </c>
      <c r="G135" s="348"/>
      <c r="H135" s="173"/>
      <c r="I135" s="174">
        <f>I136+I159+I181+I187</f>
        <v>89309.503167000003</v>
      </c>
      <c r="J135" s="348"/>
      <c r="K135" s="145"/>
      <c r="L135" s="174">
        <f>L136+L159+L181+L187</f>
        <v>49360.597175000003</v>
      </c>
      <c r="M135" s="108"/>
      <c r="N135" s="108"/>
      <c r="O135" s="108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  <c r="BT135" s="14"/>
      <c r="BU135" s="14"/>
      <c r="BV135" s="14"/>
      <c r="BW135" s="14"/>
      <c r="BX135" s="14"/>
      <c r="BY135" s="14"/>
      <c r="BZ135" s="14"/>
      <c r="CA135" s="14"/>
      <c r="CB135" s="14"/>
      <c r="CC135" s="14"/>
      <c r="CD135" s="14"/>
      <c r="CE135" s="14"/>
      <c r="CF135" s="14"/>
      <c r="CG135" s="14"/>
      <c r="CH135" s="14"/>
      <c r="CI135" s="14"/>
      <c r="CJ135" s="14"/>
      <c r="CK135" s="14"/>
      <c r="CL135" s="14"/>
      <c r="CM135" s="14"/>
      <c r="CN135" s="14"/>
      <c r="CO135" s="14"/>
      <c r="CP135" s="14"/>
      <c r="CQ135" s="14"/>
      <c r="CR135" s="14"/>
      <c r="CS135" s="14"/>
      <c r="CT135" s="14"/>
      <c r="CU135" s="14"/>
      <c r="CV135" s="14"/>
      <c r="CW135" s="14"/>
      <c r="CX135" s="14"/>
      <c r="CY135" s="14"/>
      <c r="CZ135" s="14"/>
      <c r="DA135" s="14"/>
      <c r="DB135" s="14"/>
      <c r="DC135" s="14"/>
      <c r="DD135" s="14"/>
      <c r="DE135" s="14"/>
      <c r="DF135" s="14"/>
      <c r="DG135" s="14"/>
      <c r="DH135" s="14"/>
      <c r="DI135" s="14"/>
      <c r="DJ135" s="14"/>
      <c r="DK135" s="14"/>
      <c r="DL135" s="14"/>
      <c r="DM135" s="14"/>
      <c r="DN135" s="14"/>
      <c r="DO135" s="14"/>
      <c r="DP135" s="14"/>
      <c r="DQ135" s="14"/>
      <c r="DR135" s="14"/>
      <c r="DS135" s="14"/>
      <c r="DT135" s="14"/>
      <c r="DU135" s="14"/>
      <c r="DV135" s="14"/>
      <c r="DW135" s="14"/>
      <c r="DX135" s="14"/>
      <c r="DY135" s="14"/>
      <c r="DZ135" s="14"/>
      <c r="EA135" s="14"/>
      <c r="EB135" s="14"/>
      <c r="EC135" s="14"/>
      <c r="ED135" s="14"/>
      <c r="EE135" s="14"/>
      <c r="EF135" s="14"/>
      <c r="EG135" s="14"/>
      <c r="EH135" s="14"/>
      <c r="EI135" s="14"/>
      <c r="EJ135" s="14"/>
      <c r="EK135" s="14"/>
      <c r="EL135" s="14"/>
      <c r="EM135" s="14"/>
      <c r="EN135" s="14"/>
      <c r="EO135" s="14"/>
      <c r="EP135" s="14"/>
      <c r="EQ135" s="14"/>
      <c r="ER135" s="14"/>
      <c r="ES135" s="14"/>
      <c r="ET135" s="14"/>
      <c r="EU135" s="14"/>
      <c r="EV135" s="14"/>
      <c r="EW135" s="14"/>
      <c r="EX135" s="14"/>
      <c r="EY135" s="14"/>
      <c r="EZ135" s="14"/>
      <c r="FA135" s="14"/>
      <c r="FB135" s="14"/>
      <c r="FC135" s="14"/>
      <c r="FD135" s="14"/>
      <c r="FE135" s="14"/>
      <c r="FF135" s="14"/>
      <c r="FG135" s="14"/>
      <c r="FH135" s="14"/>
      <c r="FI135" s="14"/>
      <c r="FJ135" s="14"/>
      <c r="FK135" s="14"/>
      <c r="FL135" s="14"/>
      <c r="FM135" s="14"/>
      <c r="FN135" s="14"/>
      <c r="FO135" s="14"/>
      <c r="FP135" s="14"/>
      <c r="FQ135" s="14"/>
      <c r="FR135" s="14"/>
      <c r="FS135" s="14"/>
      <c r="FT135" s="14"/>
      <c r="FU135" s="14"/>
      <c r="FV135" s="14"/>
      <c r="FW135" s="14"/>
      <c r="FX135" s="14"/>
      <c r="FY135" s="14"/>
      <c r="FZ135" s="14"/>
      <c r="GA135" s="14"/>
      <c r="GB135" s="14"/>
      <c r="GC135" s="14"/>
      <c r="GD135" s="14"/>
      <c r="GE135" s="14"/>
      <c r="GF135" s="14"/>
      <c r="GG135" s="14"/>
      <c r="GH135" s="14"/>
      <c r="GI135" s="14"/>
      <c r="GJ135" s="14"/>
      <c r="GK135" s="14"/>
      <c r="GL135" s="14"/>
      <c r="GM135" s="14"/>
      <c r="GN135" s="14"/>
      <c r="GO135" s="14"/>
      <c r="GP135" s="14"/>
      <c r="GQ135" s="14"/>
      <c r="GR135" s="14"/>
      <c r="GS135" s="14"/>
      <c r="GT135" s="14"/>
      <c r="GU135" s="14"/>
      <c r="GV135" s="14"/>
      <c r="GW135" s="14"/>
      <c r="GX135" s="14"/>
      <c r="GY135" s="14"/>
      <c r="GZ135" s="14"/>
      <c r="HA135" s="14"/>
      <c r="HB135" s="14"/>
      <c r="HC135" s="14"/>
      <c r="HD135" s="14"/>
      <c r="HE135" s="14"/>
      <c r="HF135" s="14"/>
      <c r="HG135" s="14"/>
      <c r="HH135" s="14"/>
      <c r="HI135" s="14"/>
      <c r="HJ135" s="14"/>
      <c r="HK135" s="14"/>
      <c r="HL135" s="14"/>
      <c r="HM135" s="14"/>
      <c r="HN135" s="14"/>
      <c r="HO135" s="14"/>
      <c r="HP135" s="14"/>
    </row>
    <row r="136" spans="1:224" s="7" customFormat="1">
      <c r="A136" s="29" t="s">
        <v>324</v>
      </c>
      <c r="B136" s="31" t="s">
        <v>286</v>
      </c>
      <c r="C136" s="273"/>
      <c r="D136" s="362"/>
      <c r="E136" s="192"/>
      <c r="F136" s="200">
        <f>F137+F143+F149+F147</f>
        <v>20573.34</v>
      </c>
      <c r="G136" s="362"/>
      <c r="H136" s="192"/>
      <c r="I136" s="201">
        <f>I137+I143+I149+I147</f>
        <v>50360.63</v>
      </c>
      <c r="J136" s="354"/>
      <c r="K136" s="146"/>
      <c r="L136" s="200">
        <f>L137+L143+L149+L147</f>
        <v>29787.29</v>
      </c>
      <c r="M136" s="109"/>
      <c r="N136" s="109"/>
      <c r="O136" s="109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  <c r="BS136" s="14"/>
      <c r="BT136" s="14"/>
      <c r="BU136" s="14"/>
      <c r="BV136" s="14"/>
      <c r="BW136" s="14"/>
      <c r="BX136" s="14"/>
      <c r="BY136" s="14"/>
      <c r="BZ136" s="14"/>
      <c r="CA136" s="14"/>
      <c r="CB136" s="14"/>
      <c r="CC136" s="14"/>
      <c r="CD136" s="14"/>
      <c r="CE136" s="14"/>
      <c r="CF136" s="14"/>
      <c r="CG136" s="14"/>
      <c r="CH136" s="14"/>
      <c r="CI136" s="14"/>
      <c r="CJ136" s="14"/>
      <c r="CK136" s="14"/>
      <c r="CL136" s="14"/>
      <c r="CM136" s="14"/>
      <c r="CN136" s="14"/>
      <c r="CO136" s="14"/>
      <c r="CP136" s="14"/>
      <c r="CQ136" s="14"/>
      <c r="CR136" s="14"/>
      <c r="CS136" s="14"/>
      <c r="CT136" s="14"/>
      <c r="CU136" s="14"/>
      <c r="CV136" s="14"/>
      <c r="CW136" s="14"/>
      <c r="CX136" s="14"/>
      <c r="CY136" s="14"/>
      <c r="CZ136" s="14"/>
      <c r="DA136" s="14"/>
      <c r="DB136" s="14"/>
      <c r="DC136" s="14"/>
      <c r="DD136" s="14"/>
      <c r="DE136" s="14"/>
      <c r="DF136" s="14"/>
      <c r="DG136" s="14"/>
      <c r="DH136" s="14"/>
      <c r="DI136" s="14"/>
      <c r="DJ136" s="14"/>
      <c r="DK136" s="14"/>
      <c r="DL136" s="14"/>
      <c r="DM136" s="14"/>
      <c r="DN136" s="14"/>
      <c r="DO136" s="14"/>
      <c r="DP136" s="14"/>
      <c r="DQ136" s="14"/>
      <c r="DR136" s="14"/>
      <c r="DS136" s="14"/>
      <c r="DT136" s="14"/>
      <c r="DU136" s="14"/>
      <c r="DV136" s="14"/>
      <c r="DW136" s="14"/>
      <c r="DX136" s="14"/>
      <c r="DY136" s="14"/>
      <c r="DZ136" s="14"/>
      <c r="EA136" s="14"/>
      <c r="EB136" s="14"/>
      <c r="EC136" s="14"/>
      <c r="ED136" s="14"/>
      <c r="EE136" s="14"/>
      <c r="EF136" s="14"/>
      <c r="EG136" s="14"/>
      <c r="EH136" s="14"/>
      <c r="EI136" s="14"/>
      <c r="EJ136" s="14"/>
      <c r="EK136" s="14"/>
      <c r="EL136" s="14"/>
      <c r="EM136" s="14"/>
      <c r="EN136" s="14"/>
      <c r="EO136" s="14"/>
      <c r="EP136" s="14"/>
      <c r="EQ136" s="14"/>
      <c r="ER136" s="14"/>
      <c r="ES136" s="14"/>
      <c r="ET136" s="14"/>
      <c r="EU136" s="14"/>
      <c r="EV136" s="14"/>
      <c r="EW136" s="14"/>
      <c r="EX136" s="14"/>
      <c r="EY136" s="14"/>
      <c r="EZ136" s="14"/>
      <c r="FA136" s="14"/>
      <c r="FB136" s="14"/>
      <c r="FC136" s="14"/>
      <c r="FD136" s="14"/>
      <c r="FE136" s="14"/>
      <c r="FF136" s="14"/>
      <c r="FG136" s="14"/>
      <c r="FH136" s="14"/>
      <c r="FI136" s="14"/>
      <c r="FJ136" s="14"/>
      <c r="FK136" s="14"/>
      <c r="FL136" s="14"/>
      <c r="FM136" s="14"/>
      <c r="FN136" s="14"/>
      <c r="FO136" s="14"/>
      <c r="FP136" s="14"/>
      <c r="FQ136" s="14"/>
      <c r="FR136" s="14"/>
      <c r="FS136" s="14"/>
      <c r="FT136" s="14"/>
      <c r="FU136" s="14"/>
      <c r="FV136" s="14"/>
      <c r="FW136" s="14"/>
      <c r="FX136" s="14"/>
      <c r="FY136" s="14"/>
      <c r="FZ136" s="14"/>
      <c r="GA136" s="14"/>
      <c r="GB136" s="14"/>
      <c r="GC136" s="14"/>
      <c r="GD136" s="14"/>
      <c r="GE136" s="14"/>
      <c r="GF136" s="14"/>
      <c r="GG136" s="14"/>
      <c r="GH136" s="14"/>
      <c r="GI136" s="14"/>
      <c r="GJ136" s="14"/>
      <c r="GK136" s="14"/>
      <c r="GL136" s="14"/>
      <c r="GM136" s="14"/>
      <c r="GN136" s="14"/>
      <c r="GO136" s="14"/>
      <c r="GP136" s="14"/>
      <c r="GQ136" s="14"/>
      <c r="GR136" s="14"/>
      <c r="GS136" s="14"/>
      <c r="GT136" s="14"/>
      <c r="GU136" s="14"/>
      <c r="GV136" s="14"/>
      <c r="GW136" s="14"/>
      <c r="GX136" s="14"/>
      <c r="GY136" s="14"/>
      <c r="GZ136" s="14"/>
      <c r="HA136" s="14"/>
      <c r="HB136" s="14"/>
      <c r="HC136" s="14"/>
      <c r="HD136" s="14"/>
      <c r="HE136" s="14"/>
      <c r="HF136" s="14"/>
      <c r="HG136" s="14"/>
      <c r="HH136" s="14"/>
      <c r="HI136" s="14"/>
      <c r="HJ136" s="14"/>
      <c r="HK136" s="14"/>
      <c r="HL136" s="14"/>
      <c r="HM136" s="14"/>
      <c r="HN136" s="14"/>
      <c r="HO136" s="14"/>
      <c r="HP136" s="14"/>
    </row>
    <row r="137" spans="1:224" s="8" customFormat="1" ht="27.75" customHeight="1">
      <c r="A137" s="46" t="s">
        <v>326</v>
      </c>
      <c r="B137" s="49" t="s">
        <v>687</v>
      </c>
      <c r="C137" s="278" t="s">
        <v>242</v>
      </c>
      <c r="D137" s="363"/>
      <c r="E137" s="316">
        <f>SUM(E138:E142)</f>
        <v>0</v>
      </c>
      <c r="F137" s="316">
        <f>SUM(F138:F142)</f>
        <v>0</v>
      </c>
      <c r="G137" s="363"/>
      <c r="H137" s="316">
        <f>SUM(H138:H142)</f>
        <v>5</v>
      </c>
      <c r="I137" s="193">
        <f>SUM(I138:I142)</f>
        <v>11583.47</v>
      </c>
      <c r="J137" s="419"/>
      <c r="K137" s="148">
        <f t="shared" si="34"/>
        <v>5</v>
      </c>
      <c r="L137" s="147">
        <f t="shared" si="35"/>
        <v>11583.47</v>
      </c>
      <c r="M137" s="103"/>
      <c r="N137" s="103"/>
      <c r="O137" s="103"/>
    </row>
    <row r="138" spans="1:224" s="7" customFormat="1" ht="27.75" customHeight="1" outlineLevel="1">
      <c r="A138" s="435" t="s">
        <v>328</v>
      </c>
      <c r="B138" s="35" t="s">
        <v>688</v>
      </c>
      <c r="C138" s="274" t="s">
        <v>242</v>
      </c>
      <c r="D138" s="406">
        <v>0</v>
      </c>
      <c r="E138" s="177">
        <v>0</v>
      </c>
      <c r="F138" s="177">
        <f>D138*E138</f>
        <v>0</v>
      </c>
      <c r="G138" s="364">
        <v>2316.694</v>
      </c>
      <c r="H138" s="167">
        <v>1</v>
      </c>
      <c r="I138" s="196">
        <f>G138*H138</f>
        <v>2316.694</v>
      </c>
      <c r="J138" s="419">
        <f t="shared" si="33"/>
        <v>2316.694</v>
      </c>
      <c r="K138" s="148">
        <f t="shared" si="34"/>
        <v>1</v>
      </c>
      <c r="L138" s="147">
        <f t="shared" si="35"/>
        <v>2316.694</v>
      </c>
      <c r="M138" s="100"/>
      <c r="N138" s="100"/>
      <c r="O138" s="100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4"/>
      <c r="BU138" s="14"/>
      <c r="BV138" s="14"/>
      <c r="BW138" s="14"/>
      <c r="BX138" s="14"/>
      <c r="BY138" s="14"/>
      <c r="BZ138" s="14"/>
      <c r="CA138" s="14"/>
      <c r="CB138" s="14"/>
      <c r="CC138" s="14"/>
      <c r="CD138" s="14"/>
      <c r="CE138" s="14"/>
      <c r="CF138" s="14"/>
      <c r="CG138" s="14"/>
      <c r="CH138" s="14"/>
      <c r="CI138" s="14"/>
      <c r="CJ138" s="14"/>
      <c r="CK138" s="14"/>
      <c r="CL138" s="14"/>
      <c r="CM138" s="14"/>
      <c r="CN138" s="14"/>
      <c r="CO138" s="14"/>
      <c r="CP138" s="14"/>
      <c r="CQ138" s="14"/>
      <c r="CR138" s="14"/>
      <c r="CS138" s="14"/>
      <c r="CT138" s="14"/>
      <c r="CU138" s="14"/>
      <c r="CV138" s="14"/>
      <c r="CW138" s="14"/>
      <c r="CX138" s="14"/>
      <c r="CY138" s="14"/>
      <c r="CZ138" s="14"/>
      <c r="DA138" s="14"/>
      <c r="DB138" s="14"/>
      <c r="DC138" s="14"/>
      <c r="DD138" s="14"/>
      <c r="DE138" s="14"/>
      <c r="DF138" s="14"/>
      <c r="DG138" s="14"/>
      <c r="DH138" s="14"/>
      <c r="DI138" s="14"/>
      <c r="DJ138" s="14"/>
      <c r="DK138" s="14"/>
      <c r="DL138" s="14"/>
      <c r="DM138" s="14"/>
      <c r="DN138" s="14"/>
      <c r="DO138" s="14"/>
      <c r="DP138" s="14"/>
      <c r="DQ138" s="14"/>
      <c r="DR138" s="14"/>
      <c r="DS138" s="14"/>
      <c r="DT138" s="14"/>
      <c r="DU138" s="14"/>
      <c r="DV138" s="14"/>
      <c r="DW138" s="14"/>
      <c r="DX138" s="14"/>
      <c r="DY138" s="14"/>
      <c r="DZ138" s="14"/>
      <c r="EA138" s="14"/>
      <c r="EB138" s="14"/>
      <c r="EC138" s="14"/>
      <c r="ED138" s="14"/>
      <c r="EE138" s="14"/>
      <c r="EF138" s="14"/>
      <c r="EG138" s="14"/>
      <c r="EH138" s="14"/>
      <c r="EI138" s="14"/>
      <c r="EJ138" s="14"/>
      <c r="EK138" s="14"/>
      <c r="EL138" s="14"/>
      <c r="EM138" s="14"/>
      <c r="EN138" s="14"/>
      <c r="EO138" s="14"/>
      <c r="EP138" s="14"/>
      <c r="EQ138" s="14"/>
      <c r="ER138" s="14"/>
      <c r="ES138" s="14"/>
      <c r="ET138" s="14"/>
      <c r="EU138" s="14"/>
      <c r="EV138" s="14"/>
      <c r="EW138" s="14"/>
      <c r="EX138" s="14"/>
      <c r="EY138" s="14"/>
      <c r="EZ138" s="14"/>
      <c r="FA138" s="14"/>
      <c r="FB138" s="14"/>
      <c r="FC138" s="14"/>
      <c r="FD138" s="14"/>
      <c r="FE138" s="14"/>
      <c r="FF138" s="14"/>
      <c r="FG138" s="14"/>
      <c r="FH138" s="14"/>
      <c r="FI138" s="14"/>
      <c r="FJ138" s="14"/>
      <c r="FK138" s="14"/>
      <c r="FL138" s="14"/>
      <c r="FM138" s="14"/>
      <c r="FN138" s="14"/>
      <c r="FO138" s="14"/>
      <c r="FP138" s="14"/>
      <c r="FQ138" s="14"/>
      <c r="FR138" s="14"/>
      <c r="FS138" s="14"/>
      <c r="FT138" s="14"/>
      <c r="FU138" s="14"/>
      <c r="FV138" s="14"/>
      <c r="FW138" s="14"/>
      <c r="FX138" s="14"/>
      <c r="FY138" s="14"/>
      <c r="FZ138" s="14"/>
      <c r="GA138" s="14"/>
      <c r="GB138" s="14"/>
      <c r="GC138" s="14"/>
      <c r="GD138" s="14"/>
      <c r="GE138" s="14"/>
      <c r="GF138" s="14"/>
      <c r="GG138" s="14"/>
      <c r="GH138" s="14"/>
      <c r="GI138" s="14"/>
      <c r="GJ138" s="14"/>
      <c r="GK138" s="14"/>
      <c r="GL138" s="14"/>
      <c r="GM138" s="14"/>
      <c r="GN138" s="14"/>
      <c r="GO138" s="14"/>
      <c r="GP138" s="14"/>
      <c r="GQ138" s="14"/>
      <c r="GR138" s="14"/>
      <c r="GS138" s="14"/>
      <c r="GT138" s="14"/>
      <c r="GU138" s="14"/>
      <c r="GV138" s="14"/>
      <c r="GW138" s="14"/>
      <c r="GX138" s="14"/>
      <c r="GY138" s="14"/>
      <c r="GZ138" s="14"/>
      <c r="HA138" s="14"/>
      <c r="HB138" s="14"/>
      <c r="HC138" s="14"/>
      <c r="HD138" s="14"/>
      <c r="HE138" s="14"/>
      <c r="HF138" s="14"/>
      <c r="HG138" s="14"/>
      <c r="HH138" s="14"/>
      <c r="HI138" s="14"/>
      <c r="HJ138" s="14"/>
      <c r="HK138" s="14"/>
      <c r="HL138" s="14"/>
      <c r="HM138" s="14"/>
      <c r="HN138" s="14"/>
      <c r="HO138" s="14"/>
      <c r="HP138" s="14"/>
    </row>
    <row r="139" spans="1:224" s="7" customFormat="1" ht="27.75" customHeight="1" outlineLevel="1">
      <c r="A139" s="435" t="s">
        <v>330</v>
      </c>
      <c r="B139" s="35" t="s">
        <v>689</v>
      </c>
      <c r="C139" s="274" t="s">
        <v>242</v>
      </c>
      <c r="D139" s="406">
        <v>0</v>
      </c>
      <c r="E139" s="177">
        <v>0</v>
      </c>
      <c r="F139" s="177">
        <f>D139*E139</f>
        <v>0</v>
      </c>
      <c r="G139" s="364">
        <v>2316.694</v>
      </c>
      <c r="H139" s="167">
        <v>1</v>
      </c>
      <c r="I139" s="196">
        <f>G139*H139</f>
        <v>2316.694</v>
      </c>
      <c r="J139" s="419">
        <f t="shared" si="33"/>
        <v>2316.694</v>
      </c>
      <c r="K139" s="148">
        <f t="shared" si="34"/>
        <v>1</v>
      </c>
      <c r="L139" s="147">
        <f t="shared" si="35"/>
        <v>2316.694</v>
      </c>
      <c r="M139" s="100"/>
      <c r="N139" s="100"/>
      <c r="O139" s="100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  <c r="BT139" s="14"/>
      <c r="BU139" s="14"/>
      <c r="BV139" s="14"/>
      <c r="BW139" s="14"/>
      <c r="BX139" s="14"/>
      <c r="BY139" s="14"/>
      <c r="BZ139" s="14"/>
      <c r="CA139" s="14"/>
      <c r="CB139" s="14"/>
      <c r="CC139" s="14"/>
      <c r="CD139" s="14"/>
      <c r="CE139" s="14"/>
      <c r="CF139" s="14"/>
      <c r="CG139" s="14"/>
      <c r="CH139" s="14"/>
      <c r="CI139" s="14"/>
      <c r="CJ139" s="14"/>
      <c r="CK139" s="14"/>
      <c r="CL139" s="14"/>
      <c r="CM139" s="14"/>
      <c r="CN139" s="14"/>
      <c r="CO139" s="14"/>
      <c r="CP139" s="14"/>
      <c r="CQ139" s="14"/>
      <c r="CR139" s="14"/>
      <c r="CS139" s="14"/>
      <c r="CT139" s="14"/>
      <c r="CU139" s="14"/>
      <c r="CV139" s="14"/>
      <c r="CW139" s="14"/>
      <c r="CX139" s="14"/>
      <c r="CY139" s="14"/>
      <c r="CZ139" s="14"/>
      <c r="DA139" s="14"/>
      <c r="DB139" s="14"/>
      <c r="DC139" s="14"/>
      <c r="DD139" s="14"/>
      <c r="DE139" s="14"/>
      <c r="DF139" s="14"/>
      <c r="DG139" s="14"/>
      <c r="DH139" s="14"/>
      <c r="DI139" s="14"/>
      <c r="DJ139" s="14"/>
      <c r="DK139" s="14"/>
      <c r="DL139" s="14"/>
      <c r="DM139" s="14"/>
      <c r="DN139" s="14"/>
      <c r="DO139" s="14"/>
      <c r="DP139" s="14"/>
      <c r="DQ139" s="14"/>
      <c r="DR139" s="14"/>
      <c r="DS139" s="14"/>
      <c r="DT139" s="14"/>
      <c r="DU139" s="14"/>
      <c r="DV139" s="14"/>
      <c r="DW139" s="14"/>
      <c r="DX139" s="14"/>
      <c r="DY139" s="14"/>
      <c r="DZ139" s="14"/>
      <c r="EA139" s="14"/>
      <c r="EB139" s="14"/>
      <c r="EC139" s="14"/>
      <c r="ED139" s="14"/>
      <c r="EE139" s="14"/>
      <c r="EF139" s="14"/>
      <c r="EG139" s="14"/>
      <c r="EH139" s="14"/>
      <c r="EI139" s="14"/>
      <c r="EJ139" s="14"/>
      <c r="EK139" s="14"/>
      <c r="EL139" s="14"/>
      <c r="EM139" s="14"/>
      <c r="EN139" s="14"/>
      <c r="EO139" s="14"/>
      <c r="EP139" s="14"/>
      <c r="EQ139" s="14"/>
      <c r="ER139" s="14"/>
      <c r="ES139" s="14"/>
      <c r="ET139" s="14"/>
      <c r="EU139" s="14"/>
      <c r="EV139" s="14"/>
      <c r="EW139" s="14"/>
      <c r="EX139" s="14"/>
      <c r="EY139" s="14"/>
      <c r="EZ139" s="14"/>
      <c r="FA139" s="14"/>
      <c r="FB139" s="14"/>
      <c r="FC139" s="14"/>
      <c r="FD139" s="14"/>
      <c r="FE139" s="14"/>
      <c r="FF139" s="14"/>
      <c r="FG139" s="14"/>
      <c r="FH139" s="14"/>
      <c r="FI139" s="14"/>
      <c r="FJ139" s="14"/>
      <c r="FK139" s="14"/>
      <c r="FL139" s="14"/>
      <c r="FM139" s="14"/>
      <c r="FN139" s="14"/>
      <c r="FO139" s="14"/>
      <c r="FP139" s="14"/>
      <c r="FQ139" s="14"/>
      <c r="FR139" s="14"/>
      <c r="FS139" s="14"/>
      <c r="FT139" s="14"/>
      <c r="FU139" s="14"/>
      <c r="FV139" s="14"/>
      <c r="FW139" s="14"/>
      <c r="FX139" s="14"/>
      <c r="FY139" s="14"/>
      <c r="FZ139" s="14"/>
      <c r="GA139" s="14"/>
      <c r="GB139" s="14"/>
      <c r="GC139" s="14"/>
      <c r="GD139" s="14"/>
      <c r="GE139" s="14"/>
      <c r="GF139" s="14"/>
      <c r="GG139" s="14"/>
      <c r="GH139" s="14"/>
      <c r="GI139" s="14"/>
      <c r="GJ139" s="14"/>
      <c r="GK139" s="14"/>
      <c r="GL139" s="14"/>
      <c r="GM139" s="14"/>
      <c r="GN139" s="14"/>
      <c r="GO139" s="14"/>
      <c r="GP139" s="14"/>
      <c r="GQ139" s="14"/>
      <c r="GR139" s="14"/>
      <c r="GS139" s="14"/>
      <c r="GT139" s="14"/>
      <c r="GU139" s="14"/>
      <c r="GV139" s="14"/>
      <c r="GW139" s="14"/>
      <c r="GX139" s="14"/>
      <c r="GY139" s="14"/>
      <c r="GZ139" s="14"/>
      <c r="HA139" s="14"/>
      <c r="HB139" s="14"/>
      <c r="HC139" s="14"/>
      <c r="HD139" s="14"/>
      <c r="HE139" s="14"/>
      <c r="HF139" s="14"/>
      <c r="HG139" s="14"/>
      <c r="HH139" s="14"/>
      <c r="HI139" s="14"/>
      <c r="HJ139" s="14"/>
      <c r="HK139" s="14"/>
      <c r="HL139" s="14"/>
      <c r="HM139" s="14"/>
      <c r="HN139" s="14"/>
      <c r="HO139" s="14"/>
      <c r="HP139" s="14"/>
    </row>
    <row r="140" spans="1:224" s="7" customFormat="1" ht="27.75" customHeight="1" outlineLevel="1">
      <c r="A140" s="435" t="s">
        <v>332</v>
      </c>
      <c r="B140" s="35" t="s">
        <v>690</v>
      </c>
      <c r="C140" s="274" t="s">
        <v>242</v>
      </c>
      <c r="D140" s="406">
        <v>0</v>
      </c>
      <c r="E140" s="177">
        <v>0</v>
      </c>
      <c r="F140" s="177">
        <f>D140*E140</f>
        <v>0</v>
      </c>
      <c r="G140" s="364">
        <v>2316.694</v>
      </c>
      <c r="H140" s="167">
        <v>1</v>
      </c>
      <c r="I140" s="196">
        <f>G140*H140</f>
        <v>2316.694</v>
      </c>
      <c r="J140" s="419">
        <f t="shared" si="33"/>
        <v>2316.694</v>
      </c>
      <c r="K140" s="148">
        <f t="shared" si="34"/>
        <v>1</v>
      </c>
      <c r="L140" s="147">
        <f t="shared" si="35"/>
        <v>2316.694</v>
      </c>
      <c r="M140" s="100"/>
      <c r="N140" s="100"/>
      <c r="O140" s="100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4"/>
      <c r="BU140" s="14"/>
      <c r="BV140" s="14"/>
      <c r="BW140" s="14"/>
      <c r="BX140" s="14"/>
      <c r="BY140" s="14"/>
      <c r="BZ140" s="14"/>
      <c r="CA140" s="14"/>
      <c r="CB140" s="14"/>
      <c r="CC140" s="14"/>
      <c r="CD140" s="14"/>
      <c r="CE140" s="14"/>
      <c r="CF140" s="14"/>
      <c r="CG140" s="14"/>
      <c r="CH140" s="14"/>
      <c r="CI140" s="14"/>
      <c r="CJ140" s="14"/>
      <c r="CK140" s="14"/>
      <c r="CL140" s="14"/>
      <c r="CM140" s="14"/>
      <c r="CN140" s="14"/>
      <c r="CO140" s="14"/>
      <c r="CP140" s="14"/>
      <c r="CQ140" s="14"/>
      <c r="CR140" s="14"/>
      <c r="CS140" s="14"/>
      <c r="CT140" s="14"/>
      <c r="CU140" s="14"/>
      <c r="CV140" s="14"/>
      <c r="CW140" s="14"/>
      <c r="CX140" s="14"/>
      <c r="CY140" s="14"/>
      <c r="CZ140" s="14"/>
      <c r="DA140" s="14"/>
      <c r="DB140" s="14"/>
      <c r="DC140" s="14"/>
      <c r="DD140" s="14"/>
      <c r="DE140" s="14"/>
      <c r="DF140" s="14"/>
      <c r="DG140" s="14"/>
      <c r="DH140" s="14"/>
      <c r="DI140" s="14"/>
      <c r="DJ140" s="14"/>
      <c r="DK140" s="14"/>
      <c r="DL140" s="14"/>
      <c r="DM140" s="14"/>
      <c r="DN140" s="14"/>
      <c r="DO140" s="14"/>
      <c r="DP140" s="14"/>
      <c r="DQ140" s="14"/>
      <c r="DR140" s="14"/>
      <c r="DS140" s="14"/>
      <c r="DT140" s="14"/>
      <c r="DU140" s="14"/>
      <c r="DV140" s="14"/>
      <c r="DW140" s="14"/>
      <c r="DX140" s="14"/>
      <c r="DY140" s="14"/>
      <c r="DZ140" s="14"/>
      <c r="EA140" s="14"/>
      <c r="EB140" s="14"/>
      <c r="EC140" s="14"/>
      <c r="ED140" s="14"/>
      <c r="EE140" s="14"/>
      <c r="EF140" s="14"/>
      <c r="EG140" s="14"/>
      <c r="EH140" s="14"/>
      <c r="EI140" s="14"/>
      <c r="EJ140" s="14"/>
      <c r="EK140" s="14"/>
      <c r="EL140" s="14"/>
      <c r="EM140" s="14"/>
      <c r="EN140" s="14"/>
      <c r="EO140" s="14"/>
      <c r="EP140" s="14"/>
      <c r="EQ140" s="14"/>
      <c r="ER140" s="14"/>
      <c r="ES140" s="14"/>
      <c r="ET140" s="14"/>
      <c r="EU140" s="14"/>
      <c r="EV140" s="14"/>
      <c r="EW140" s="14"/>
      <c r="EX140" s="14"/>
      <c r="EY140" s="14"/>
      <c r="EZ140" s="14"/>
      <c r="FA140" s="14"/>
      <c r="FB140" s="14"/>
      <c r="FC140" s="14"/>
      <c r="FD140" s="14"/>
      <c r="FE140" s="14"/>
      <c r="FF140" s="14"/>
      <c r="FG140" s="14"/>
      <c r="FH140" s="14"/>
      <c r="FI140" s="14"/>
      <c r="FJ140" s="14"/>
      <c r="FK140" s="14"/>
      <c r="FL140" s="14"/>
      <c r="FM140" s="14"/>
      <c r="FN140" s="14"/>
      <c r="FO140" s="14"/>
      <c r="FP140" s="14"/>
      <c r="FQ140" s="14"/>
      <c r="FR140" s="14"/>
      <c r="FS140" s="14"/>
      <c r="FT140" s="14"/>
      <c r="FU140" s="14"/>
      <c r="FV140" s="14"/>
      <c r="FW140" s="14"/>
      <c r="FX140" s="14"/>
      <c r="FY140" s="14"/>
      <c r="FZ140" s="14"/>
      <c r="GA140" s="14"/>
      <c r="GB140" s="14"/>
      <c r="GC140" s="14"/>
      <c r="GD140" s="14"/>
      <c r="GE140" s="14"/>
      <c r="GF140" s="14"/>
      <c r="GG140" s="14"/>
      <c r="GH140" s="14"/>
      <c r="GI140" s="14"/>
      <c r="GJ140" s="14"/>
      <c r="GK140" s="14"/>
      <c r="GL140" s="14"/>
      <c r="GM140" s="14"/>
      <c r="GN140" s="14"/>
      <c r="GO140" s="14"/>
      <c r="GP140" s="14"/>
      <c r="GQ140" s="14"/>
      <c r="GR140" s="14"/>
      <c r="GS140" s="14"/>
      <c r="GT140" s="14"/>
      <c r="GU140" s="14"/>
      <c r="GV140" s="14"/>
      <c r="GW140" s="14"/>
      <c r="GX140" s="14"/>
      <c r="GY140" s="14"/>
      <c r="GZ140" s="14"/>
      <c r="HA140" s="14"/>
      <c r="HB140" s="14"/>
      <c r="HC140" s="14"/>
      <c r="HD140" s="14"/>
      <c r="HE140" s="14"/>
      <c r="HF140" s="14"/>
      <c r="HG140" s="14"/>
      <c r="HH140" s="14"/>
      <c r="HI140" s="14"/>
      <c r="HJ140" s="14"/>
      <c r="HK140" s="14"/>
      <c r="HL140" s="14"/>
      <c r="HM140" s="14"/>
      <c r="HN140" s="14"/>
      <c r="HO140" s="14"/>
      <c r="HP140" s="14"/>
    </row>
    <row r="141" spans="1:224" s="7" customFormat="1" ht="27.75" customHeight="1" outlineLevel="1">
      <c r="A141" s="435" t="s">
        <v>334</v>
      </c>
      <c r="B141" s="35" t="s">
        <v>691</v>
      </c>
      <c r="C141" s="274" t="s">
        <v>242</v>
      </c>
      <c r="D141" s="406">
        <v>0</v>
      </c>
      <c r="E141" s="177">
        <v>0</v>
      </c>
      <c r="F141" s="177">
        <f>D141*E141</f>
        <v>0</v>
      </c>
      <c r="G141" s="364">
        <v>2316.694</v>
      </c>
      <c r="H141" s="167">
        <v>1</v>
      </c>
      <c r="I141" s="196">
        <f>G141*H141</f>
        <v>2316.694</v>
      </c>
      <c r="J141" s="419">
        <f t="shared" si="33"/>
        <v>2316.694</v>
      </c>
      <c r="K141" s="148">
        <f t="shared" si="34"/>
        <v>1</v>
      </c>
      <c r="L141" s="147">
        <f t="shared" si="35"/>
        <v>2316.694</v>
      </c>
      <c r="M141" s="100"/>
      <c r="N141" s="100"/>
      <c r="O141" s="100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4"/>
      <c r="BU141" s="14"/>
      <c r="BV141" s="14"/>
      <c r="BW141" s="14"/>
      <c r="BX141" s="14"/>
      <c r="BY141" s="14"/>
      <c r="BZ141" s="14"/>
      <c r="CA141" s="14"/>
      <c r="CB141" s="14"/>
      <c r="CC141" s="14"/>
      <c r="CD141" s="14"/>
      <c r="CE141" s="14"/>
      <c r="CF141" s="14"/>
      <c r="CG141" s="14"/>
      <c r="CH141" s="14"/>
      <c r="CI141" s="14"/>
      <c r="CJ141" s="14"/>
      <c r="CK141" s="14"/>
      <c r="CL141" s="14"/>
      <c r="CM141" s="14"/>
      <c r="CN141" s="14"/>
      <c r="CO141" s="14"/>
      <c r="CP141" s="14"/>
      <c r="CQ141" s="14"/>
      <c r="CR141" s="14"/>
      <c r="CS141" s="14"/>
      <c r="CT141" s="14"/>
      <c r="CU141" s="14"/>
      <c r="CV141" s="14"/>
      <c r="CW141" s="14"/>
      <c r="CX141" s="14"/>
      <c r="CY141" s="14"/>
      <c r="CZ141" s="14"/>
      <c r="DA141" s="14"/>
      <c r="DB141" s="14"/>
      <c r="DC141" s="14"/>
      <c r="DD141" s="14"/>
      <c r="DE141" s="14"/>
      <c r="DF141" s="14"/>
      <c r="DG141" s="14"/>
      <c r="DH141" s="14"/>
      <c r="DI141" s="14"/>
      <c r="DJ141" s="14"/>
      <c r="DK141" s="14"/>
      <c r="DL141" s="14"/>
      <c r="DM141" s="14"/>
      <c r="DN141" s="14"/>
      <c r="DO141" s="14"/>
      <c r="DP141" s="14"/>
      <c r="DQ141" s="14"/>
      <c r="DR141" s="14"/>
      <c r="DS141" s="14"/>
      <c r="DT141" s="14"/>
      <c r="DU141" s="14"/>
      <c r="DV141" s="14"/>
      <c r="DW141" s="14"/>
      <c r="DX141" s="14"/>
      <c r="DY141" s="14"/>
      <c r="DZ141" s="14"/>
      <c r="EA141" s="14"/>
      <c r="EB141" s="14"/>
      <c r="EC141" s="14"/>
      <c r="ED141" s="14"/>
      <c r="EE141" s="14"/>
      <c r="EF141" s="14"/>
      <c r="EG141" s="14"/>
      <c r="EH141" s="14"/>
      <c r="EI141" s="14"/>
      <c r="EJ141" s="14"/>
      <c r="EK141" s="14"/>
      <c r="EL141" s="14"/>
      <c r="EM141" s="14"/>
      <c r="EN141" s="14"/>
      <c r="EO141" s="14"/>
      <c r="EP141" s="14"/>
      <c r="EQ141" s="14"/>
      <c r="ER141" s="14"/>
      <c r="ES141" s="14"/>
      <c r="ET141" s="14"/>
      <c r="EU141" s="14"/>
      <c r="EV141" s="14"/>
      <c r="EW141" s="14"/>
      <c r="EX141" s="14"/>
      <c r="EY141" s="14"/>
      <c r="EZ141" s="14"/>
      <c r="FA141" s="14"/>
      <c r="FB141" s="14"/>
      <c r="FC141" s="14"/>
      <c r="FD141" s="14"/>
      <c r="FE141" s="14"/>
      <c r="FF141" s="14"/>
      <c r="FG141" s="14"/>
      <c r="FH141" s="14"/>
      <c r="FI141" s="14"/>
      <c r="FJ141" s="14"/>
      <c r="FK141" s="14"/>
      <c r="FL141" s="14"/>
      <c r="FM141" s="14"/>
      <c r="FN141" s="14"/>
      <c r="FO141" s="14"/>
      <c r="FP141" s="14"/>
      <c r="FQ141" s="14"/>
      <c r="FR141" s="14"/>
      <c r="FS141" s="14"/>
      <c r="FT141" s="14"/>
      <c r="FU141" s="14"/>
      <c r="FV141" s="14"/>
      <c r="FW141" s="14"/>
      <c r="FX141" s="14"/>
      <c r="FY141" s="14"/>
      <c r="FZ141" s="14"/>
      <c r="GA141" s="14"/>
      <c r="GB141" s="14"/>
      <c r="GC141" s="14"/>
      <c r="GD141" s="14"/>
      <c r="GE141" s="14"/>
      <c r="GF141" s="14"/>
      <c r="GG141" s="14"/>
      <c r="GH141" s="14"/>
      <c r="GI141" s="14"/>
      <c r="GJ141" s="14"/>
      <c r="GK141" s="14"/>
      <c r="GL141" s="14"/>
      <c r="GM141" s="14"/>
      <c r="GN141" s="14"/>
      <c r="GO141" s="14"/>
      <c r="GP141" s="14"/>
      <c r="GQ141" s="14"/>
      <c r="GR141" s="14"/>
      <c r="GS141" s="14"/>
      <c r="GT141" s="14"/>
      <c r="GU141" s="14"/>
      <c r="GV141" s="14"/>
      <c r="GW141" s="14"/>
      <c r="GX141" s="14"/>
      <c r="GY141" s="14"/>
      <c r="GZ141" s="14"/>
      <c r="HA141" s="14"/>
      <c r="HB141" s="14"/>
      <c r="HC141" s="14"/>
      <c r="HD141" s="14"/>
      <c r="HE141" s="14"/>
      <c r="HF141" s="14"/>
      <c r="HG141" s="14"/>
      <c r="HH141" s="14"/>
      <c r="HI141" s="14"/>
      <c r="HJ141" s="14"/>
      <c r="HK141" s="14"/>
      <c r="HL141" s="14"/>
      <c r="HM141" s="14"/>
      <c r="HN141" s="14"/>
      <c r="HO141" s="14"/>
      <c r="HP141" s="14"/>
    </row>
    <row r="142" spans="1:224" s="7" customFormat="1" ht="27.75" customHeight="1" outlineLevel="1">
      <c r="A142" s="435" t="s">
        <v>336</v>
      </c>
      <c r="B142" s="35" t="s">
        <v>692</v>
      </c>
      <c r="C142" s="274" t="s">
        <v>242</v>
      </c>
      <c r="D142" s="406">
        <v>0</v>
      </c>
      <c r="E142" s="177">
        <v>0</v>
      </c>
      <c r="F142" s="177">
        <f>D142*E142</f>
        <v>0</v>
      </c>
      <c r="G142" s="364">
        <v>2316.694</v>
      </c>
      <c r="H142" s="167">
        <v>1</v>
      </c>
      <c r="I142" s="196">
        <f>G142*H142</f>
        <v>2316.694</v>
      </c>
      <c r="J142" s="419">
        <f t="shared" si="33"/>
        <v>2316.694</v>
      </c>
      <c r="K142" s="148">
        <f t="shared" si="34"/>
        <v>1</v>
      </c>
      <c r="L142" s="147">
        <f t="shared" si="35"/>
        <v>2316.694</v>
      </c>
      <c r="M142" s="100"/>
      <c r="N142" s="100"/>
      <c r="O142" s="100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4"/>
      <c r="BU142" s="14"/>
      <c r="BV142" s="14"/>
      <c r="BW142" s="14"/>
      <c r="BX142" s="14"/>
      <c r="BY142" s="14"/>
      <c r="BZ142" s="14"/>
      <c r="CA142" s="14"/>
      <c r="CB142" s="14"/>
      <c r="CC142" s="14"/>
      <c r="CD142" s="14"/>
      <c r="CE142" s="14"/>
      <c r="CF142" s="14"/>
      <c r="CG142" s="14"/>
      <c r="CH142" s="14"/>
      <c r="CI142" s="14"/>
      <c r="CJ142" s="14"/>
      <c r="CK142" s="14"/>
      <c r="CL142" s="14"/>
      <c r="CM142" s="14"/>
      <c r="CN142" s="14"/>
      <c r="CO142" s="14"/>
      <c r="CP142" s="14"/>
      <c r="CQ142" s="14"/>
      <c r="CR142" s="14"/>
      <c r="CS142" s="14"/>
      <c r="CT142" s="14"/>
      <c r="CU142" s="14"/>
      <c r="CV142" s="14"/>
      <c r="CW142" s="14"/>
      <c r="CX142" s="14"/>
      <c r="CY142" s="14"/>
      <c r="CZ142" s="14"/>
      <c r="DA142" s="14"/>
      <c r="DB142" s="14"/>
      <c r="DC142" s="14"/>
      <c r="DD142" s="14"/>
      <c r="DE142" s="14"/>
      <c r="DF142" s="14"/>
      <c r="DG142" s="14"/>
      <c r="DH142" s="14"/>
      <c r="DI142" s="14"/>
      <c r="DJ142" s="14"/>
      <c r="DK142" s="14"/>
      <c r="DL142" s="14"/>
      <c r="DM142" s="14"/>
      <c r="DN142" s="14"/>
      <c r="DO142" s="14"/>
      <c r="DP142" s="14"/>
      <c r="DQ142" s="14"/>
      <c r="DR142" s="14"/>
      <c r="DS142" s="14"/>
      <c r="DT142" s="14"/>
      <c r="DU142" s="14"/>
      <c r="DV142" s="14"/>
      <c r="DW142" s="14"/>
      <c r="DX142" s="14"/>
      <c r="DY142" s="14"/>
      <c r="DZ142" s="14"/>
      <c r="EA142" s="14"/>
      <c r="EB142" s="14"/>
      <c r="EC142" s="14"/>
      <c r="ED142" s="14"/>
      <c r="EE142" s="14"/>
      <c r="EF142" s="14"/>
      <c r="EG142" s="14"/>
      <c r="EH142" s="14"/>
      <c r="EI142" s="14"/>
      <c r="EJ142" s="14"/>
      <c r="EK142" s="14"/>
      <c r="EL142" s="14"/>
      <c r="EM142" s="14"/>
      <c r="EN142" s="14"/>
      <c r="EO142" s="14"/>
      <c r="EP142" s="14"/>
      <c r="EQ142" s="14"/>
      <c r="ER142" s="14"/>
      <c r="ES142" s="14"/>
      <c r="ET142" s="14"/>
      <c r="EU142" s="14"/>
      <c r="EV142" s="14"/>
      <c r="EW142" s="14"/>
      <c r="EX142" s="14"/>
      <c r="EY142" s="14"/>
      <c r="EZ142" s="14"/>
      <c r="FA142" s="14"/>
      <c r="FB142" s="14"/>
      <c r="FC142" s="14"/>
      <c r="FD142" s="14"/>
      <c r="FE142" s="14"/>
      <c r="FF142" s="14"/>
      <c r="FG142" s="14"/>
      <c r="FH142" s="14"/>
      <c r="FI142" s="14"/>
      <c r="FJ142" s="14"/>
      <c r="FK142" s="14"/>
      <c r="FL142" s="14"/>
      <c r="FM142" s="14"/>
      <c r="FN142" s="14"/>
      <c r="FO142" s="14"/>
      <c r="FP142" s="14"/>
      <c r="FQ142" s="14"/>
      <c r="FR142" s="14"/>
      <c r="FS142" s="14"/>
      <c r="FT142" s="14"/>
      <c r="FU142" s="14"/>
      <c r="FV142" s="14"/>
      <c r="FW142" s="14"/>
      <c r="FX142" s="14"/>
      <c r="FY142" s="14"/>
      <c r="FZ142" s="14"/>
      <c r="GA142" s="14"/>
      <c r="GB142" s="14"/>
      <c r="GC142" s="14"/>
      <c r="GD142" s="14"/>
      <c r="GE142" s="14"/>
      <c r="GF142" s="14"/>
      <c r="GG142" s="14"/>
      <c r="GH142" s="14"/>
      <c r="GI142" s="14"/>
      <c r="GJ142" s="14"/>
      <c r="GK142" s="14"/>
      <c r="GL142" s="14"/>
      <c r="GM142" s="14"/>
      <c r="GN142" s="14"/>
      <c r="GO142" s="14"/>
      <c r="GP142" s="14"/>
      <c r="GQ142" s="14"/>
      <c r="GR142" s="14"/>
      <c r="GS142" s="14"/>
      <c r="GT142" s="14"/>
      <c r="GU142" s="14"/>
      <c r="GV142" s="14"/>
      <c r="GW142" s="14"/>
      <c r="GX142" s="14"/>
      <c r="GY142" s="14"/>
      <c r="GZ142" s="14"/>
      <c r="HA142" s="14"/>
      <c r="HB142" s="14"/>
      <c r="HC142" s="14"/>
      <c r="HD142" s="14"/>
      <c r="HE142" s="14"/>
      <c r="HF142" s="14"/>
      <c r="HG142" s="14"/>
      <c r="HH142" s="14"/>
      <c r="HI142" s="14"/>
      <c r="HJ142" s="14"/>
      <c r="HK142" s="14"/>
      <c r="HL142" s="14"/>
      <c r="HM142" s="14"/>
      <c r="HN142" s="14"/>
      <c r="HO142" s="14"/>
      <c r="HP142" s="14"/>
    </row>
    <row r="143" spans="1:224" s="8" customFormat="1" ht="24" customHeight="1">
      <c r="A143" s="46" t="s">
        <v>388</v>
      </c>
      <c r="B143" s="49" t="s">
        <v>693</v>
      </c>
      <c r="C143" s="278" t="s">
        <v>242</v>
      </c>
      <c r="D143" s="355"/>
      <c r="E143" s="316">
        <f>SUM(E144:E146)</f>
        <v>3</v>
      </c>
      <c r="F143" s="193">
        <f>SUM(F144:F146)</f>
        <v>3404.2379999999994</v>
      </c>
      <c r="G143" s="355"/>
      <c r="H143" s="316">
        <f>SUM(H144:H146)</f>
        <v>13</v>
      </c>
      <c r="I143" s="193">
        <f>SUM(I144:I146)</f>
        <v>14751.698</v>
      </c>
      <c r="J143" s="419"/>
      <c r="K143" s="148">
        <f t="shared" si="34"/>
        <v>10</v>
      </c>
      <c r="L143" s="147">
        <f t="shared" si="35"/>
        <v>11347.460000000001</v>
      </c>
      <c r="M143" s="103"/>
      <c r="N143" s="103"/>
      <c r="O143" s="103"/>
    </row>
    <row r="144" spans="1:224" s="2" customFormat="1" ht="27.75" customHeight="1" outlineLevel="1">
      <c r="A144" s="435" t="s">
        <v>390</v>
      </c>
      <c r="B144" s="51" t="s">
        <v>288</v>
      </c>
      <c r="C144" s="275" t="s">
        <v>242</v>
      </c>
      <c r="D144" s="364">
        <v>1134.7459999999999</v>
      </c>
      <c r="E144" s="204">
        <v>3</v>
      </c>
      <c r="F144" s="202">
        <f>D144*E144</f>
        <v>3404.2379999999994</v>
      </c>
      <c r="G144" s="361">
        <v>1134.7459999999999</v>
      </c>
      <c r="H144" s="203">
        <v>3</v>
      </c>
      <c r="I144" s="202">
        <f>G144*H144</f>
        <v>3404.2379999999994</v>
      </c>
      <c r="J144" s="420">
        <f t="shared" si="33"/>
        <v>0</v>
      </c>
      <c r="K144" s="148">
        <f t="shared" si="34"/>
        <v>0</v>
      </c>
      <c r="L144" s="148">
        <f t="shared" si="35"/>
        <v>0</v>
      </c>
      <c r="M144" s="101"/>
      <c r="N144" s="101"/>
      <c r="O144" s="101"/>
    </row>
    <row r="145" spans="1:224" s="2" customFormat="1" ht="27.75" customHeight="1" outlineLevel="1">
      <c r="A145" s="435" t="s">
        <v>392</v>
      </c>
      <c r="B145" s="51" t="s">
        <v>694</v>
      </c>
      <c r="C145" s="275" t="s">
        <v>242</v>
      </c>
      <c r="D145" s="406">
        <v>0</v>
      </c>
      <c r="E145" s="177">
        <v>0</v>
      </c>
      <c r="F145" s="177">
        <f>D145*E145</f>
        <v>0</v>
      </c>
      <c r="G145" s="364">
        <v>1134.7460000000001</v>
      </c>
      <c r="H145" s="204">
        <v>5</v>
      </c>
      <c r="I145" s="193">
        <f>G145*H145</f>
        <v>5673.7300000000005</v>
      </c>
      <c r="J145" s="419">
        <f t="shared" si="33"/>
        <v>1134.7460000000001</v>
      </c>
      <c r="K145" s="148">
        <f t="shared" si="34"/>
        <v>5</v>
      </c>
      <c r="L145" s="147">
        <f t="shared" si="35"/>
        <v>5673.7300000000005</v>
      </c>
      <c r="M145" s="101"/>
      <c r="N145" s="101"/>
      <c r="O145" s="101"/>
    </row>
    <row r="146" spans="1:224" s="2" customFormat="1" ht="27.75" customHeight="1" outlineLevel="1">
      <c r="A146" s="435" t="s">
        <v>394</v>
      </c>
      <c r="B146" s="51" t="s">
        <v>695</v>
      </c>
      <c r="C146" s="275" t="s">
        <v>242</v>
      </c>
      <c r="D146" s="406">
        <v>0</v>
      </c>
      <c r="E146" s="177">
        <v>0</v>
      </c>
      <c r="F146" s="177">
        <f>D146*E146</f>
        <v>0</v>
      </c>
      <c r="G146" s="364">
        <v>1134.7459999999999</v>
      </c>
      <c r="H146" s="204">
        <v>5</v>
      </c>
      <c r="I146" s="193">
        <f>G146*H146</f>
        <v>5673.73</v>
      </c>
      <c r="J146" s="419">
        <f t="shared" si="33"/>
        <v>1134.7459999999999</v>
      </c>
      <c r="K146" s="148">
        <f t="shared" si="34"/>
        <v>5</v>
      </c>
      <c r="L146" s="147">
        <f t="shared" si="35"/>
        <v>5673.73</v>
      </c>
      <c r="M146" s="101"/>
      <c r="N146" s="101"/>
      <c r="O146" s="101"/>
    </row>
    <row r="147" spans="1:224" s="8" customFormat="1" ht="23.25" customHeight="1">
      <c r="A147" s="46" t="s">
        <v>398</v>
      </c>
      <c r="B147" s="49" t="s">
        <v>696</v>
      </c>
      <c r="C147" s="278" t="s">
        <v>242</v>
      </c>
      <c r="D147" s="363"/>
      <c r="E147" s="316">
        <f>SUM(E148:E148)</f>
        <v>1</v>
      </c>
      <c r="F147" s="193">
        <f>SUM(F148:F148)</f>
        <v>9732.1020000000008</v>
      </c>
      <c r="G147" s="363"/>
      <c r="H147" s="316">
        <f>SUM(H148:H148)</f>
        <v>1</v>
      </c>
      <c r="I147" s="193">
        <f>SUM(I148:I148)</f>
        <v>9732.1020000000008</v>
      </c>
      <c r="J147" s="419"/>
      <c r="K147" s="148">
        <f t="shared" si="34"/>
        <v>0</v>
      </c>
      <c r="L147" s="148">
        <f t="shared" si="35"/>
        <v>0</v>
      </c>
      <c r="M147" s="103"/>
      <c r="N147" s="103"/>
      <c r="O147" s="103"/>
    </row>
    <row r="148" spans="1:224" s="2" customFormat="1" ht="27.75" customHeight="1" outlineLevel="1">
      <c r="A148" s="435" t="s">
        <v>400</v>
      </c>
      <c r="B148" s="52" t="s">
        <v>506</v>
      </c>
      <c r="C148" s="275" t="s">
        <v>242</v>
      </c>
      <c r="D148" s="364">
        <v>9732.1020000000008</v>
      </c>
      <c r="E148" s="315">
        <v>1</v>
      </c>
      <c r="F148" s="202">
        <f>D148*E148</f>
        <v>9732.1020000000008</v>
      </c>
      <c r="G148" s="361">
        <v>9732.1020000000008</v>
      </c>
      <c r="H148" s="205">
        <v>1</v>
      </c>
      <c r="I148" s="202">
        <f>G148*H148</f>
        <v>9732.1020000000008</v>
      </c>
      <c r="J148" s="420">
        <f t="shared" si="33"/>
        <v>0</v>
      </c>
      <c r="K148" s="148">
        <f t="shared" si="34"/>
        <v>0</v>
      </c>
      <c r="L148" s="148">
        <f t="shared" si="35"/>
        <v>0</v>
      </c>
      <c r="M148" s="101"/>
      <c r="N148" s="101"/>
      <c r="O148" s="101"/>
    </row>
    <row r="149" spans="1:224" s="8" customFormat="1" ht="27.75" customHeight="1">
      <c r="A149" s="46" t="s">
        <v>403</v>
      </c>
      <c r="B149" s="49" t="s">
        <v>697</v>
      </c>
      <c r="C149" s="278" t="s">
        <v>242</v>
      </c>
      <c r="D149" s="355"/>
      <c r="E149" s="316">
        <f>SUM(E150:E158)</f>
        <v>40</v>
      </c>
      <c r="F149" s="202">
        <f>SUM(F150:F158)</f>
        <v>7437</v>
      </c>
      <c r="G149" s="365"/>
      <c r="H149" s="317">
        <f>SUM(H150:H158)</f>
        <v>68</v>
      </c>
      <c r="I149" s="202">
        <f>SUM(I150:I158)</f>
        <v>14293.36</v>
      </c>
      <c r="J149" s="419"/>
      <c r="K149" s="148">
        <f t="shared" si="34"/>
        <v>28</v>
      </c>
      <c r="L149" s="147">
        <f t="shared" si="35"/>
        <v>6856.3600000000006</v>
      </c>
      <c r="M149" s="103"/>
      <c r="N149" s="103"/>
      <c r="O149" s="103"/>
    </row>
    <row r="150" spans="1:224" s="2" customFormat="1" ht="24" customHeight="1" outlineLevel="1">
      <c r="A150" s="435" t="s">
        <v>994</v>
      </c>
      <c r="B150" s="52" t="s">
        <v>290</v>
      </c>
      <c r="C150" s="275" t="s">
        <v>242</v>
      </c>
      <c r="D150" s="364">
        <v>185.92500000000001</v>
      </c>
      <c r="E150" s="207">
        <v>11</v>
      </c>
      <c r="F150" s="202">
        <f t="shared" ref="F150:F153" si="45">D150*E150</f>
        <v>2045.1750000000002</v>
      </c>
      <c r="G150" s="361">
        <v>185.92500000000001</v>
      </c>
      <c r="H150" s="206">
        <v>11</v>
      </c>
      <c r="I150" s="202">
        <f t="shared" ref="I150" si="46">G150*H150</f>
        <v>2045.1750000000002</v>
      </c>
      <c r="J150" s="420">
        <f t="shared" si="33"/>
        <v>0</v>
      </c>
      <c r="K150" s="148">
        <f t="shared" si="34"/>
        <v>0</v>
      </c>
      <c r="L150" s="148">
        <f t="shared" si="35"/>
        <v>0</v>
      </c>
      <c r="M150" s="101"/>
      <c r="N150" s="101"/>
      <c r="O150" s="101"/>
    </row>
    <row r="151" spans="1:224" s="2" customFormat="1" ht="24" customHeight="1" outlineLevel="1">
      <c r="A151" s="435" t="s">
        <v>701</v>
      </c>
      <c r="B151" s="52" t="s">
        <v>291</v>
      </c>
      <c r="C151" s="275" t="s">
        <v>242</v>
      </c>
      <c r="D151" s="364">
        <v>185.92500000000001</v>
      </c>
      <c r="E151" s="207">
        <v>10</v>
      </c>
      <c r="F151" s="202">
        <f t="shared" si="45"/>
        <v>1859.25</v>
      </c>
      <c r="G151" s="361">
        <v>185.92500000000001</v>
      </c>
      <c r="H151" s="206">
        <v>10</v>
      </c>
      <c r="I151" s="202">
        <f t="shared" ref="I151:I158" si="47">G151*H151</f>
        <v>1859.25</v>
      </c>
      <c r="J151" s="420">
        <f t="shared" si="33"/>
        <v>0</v>
      </c>
      <c r="K151" s="148">
        <f t="shared" si="34"/>
        <v>0</v>
      </c>
      <c r="L151" s="148">
        <f t="shared" si="35"/>
        <v>0</v>
      </c>
      <c r="M151" s="101"/>
      <c r="N151" s="101"/>
      <c r="O151" s="101"/>
    </row>
    <row r="152" spans="1:224" s="2" customFormat="1" ht="24" customHeight="1" outlineLevel="1">
      <c r="A152" s="435" t="s">
        <v>703</v>
      </c>
      <c r="B152" s="52" t="s">
        <v>292</v>
      </c>
      <c r="C152" s="275" t="s">
        <v>242</v>
      </c>
      <c r="D152" s="364">
        <v>185.92500000000001</v>
      </c>
      <c r="E152" s="207">
        <v>10</v>
      </c>
      <c r="F152" s="202">
        <f t="shared" si="45"/>
        <v>1859.25</v>
      </c>
      <c r="G152" s="361">
        <v>185.92500000000001</v>
      </c>
      <c r="H152" s="206">
        <v>10</v>
      </c>
      <c r="I152" s="202">
        <f t="shared" si="47"/>
        <v>1859.25</v>
      </c>
      <c r="J152" s="420">
        <f t="shared" si="33"/>
        <v>0</v>
      </c>
      <c r="K152" s="148">
        <f t="shared" si="34"/>
        <v>0</v>
      </c>
      <c r="L152" s="148">
        <f t="shared" si="35"/>
        <v>0</v>
      </c>
      <c r="M152" s="101"/>
      <c r="N152" s="101"/>
      <c r="O152" s="101"/>
    </row>
    <row r="153" spans="1:224" s="2" customFormat="1" ht="24" customHeight="1" outlineLevel="1">
      <c r="A153" s="435" t="s">
        <v>705</v>
      </c>
      <c r="B153" s="52" t="s">
        <v>293</v>
      </c>
      <c r="C153" s="275" t="s">
        <v>242</v>
      </c>
      <c r="D153" s="364">
        <v>185.92500000000001</v>
      </c>
      <c r="E153" s="207">
        <v>9</v>
      </c>
      <c r="F153" s="202">
        <f t="shared" si="45"/>
        <v>1673.325</v>
      </c>
      <c r="G153" s="361">
        <v>185.92500000000001</v>
      </c>
      <c r="H153" s="206">
        <v>9</v>
      </c>
      <c r="I153" s="202">
        <f t="shared" si="47"/>
        <v>1673.325</v>
      </c>
      <c r="J153" s="420">
        <f t="shared" si="33"/>
        <v>0</v>
      </c>
      <c r="K153" s="148">
        <f t="shared" si="34"/>
        <v>0</v>
      </c>
      <c r="L153" s="148">
        <f t="shared" si="35"/>
        <v>0</v>
      </c>
      <c r="M153" s="101"/>
      <c r="N153" s="101"/>
      <c r="O153" s="101"/>
    </row>
    <row r="154" spans="1:224" s="2" customFormat="1" ht="24" customHeight="1" outlineLevel="1">
      <c r="A154" s="435" t="s">
        <v>707</v>
      </c>
      <c r="B154" s="117" t="s">
        <v>702</v>
      </c>
      <c r="C154" s="275" t="s">
        <v>242</v>
      </c>
      <c r="D154" s="406">
        <v>0</v>
      </c>
      <c r="E154" s="177">
        <v>0</v>
      </c>
      <c r="F154" s="177">
        <f>D154*E154</f>
        <v>0</v>
      </c>
      <c r="G154" s="364">
        <f>164.87+80</f>
        <v>244.87</v>
      </c>
      <c r="H154" s="207">
        <v>5</v>
      </c>
      <c r="I154" s="193">
        <f t="shared" si="47"/>
        <v>1224.3499999999999</v>
      </c>
      <c r="J154" s="419">
        <f t="shared" si="33"/>
        <v>244.87</v>
      </c>
      <c r="K154" s="147">
        <f t="shared" si="34"/>
        <v>5</v>
      </c>
      <c r="L154" s="147">
        <f t="shared" si="35"/>
        <v>1224.3499999999999</v>
      </c>
      <c r="M154" s="101"/>
      <c r="N154" s="101"/>
      <c r="O154" s="101"/>
    </row>
    <row r="155" spans="1:224" s="2" customFormat="1" ht="24" customHeight="1" outlineLevel="1">
      <c r="A155" s="435" t="s">
        <v>709</v>
      </c>
      <c r="B155" s="117" t="s">
        <v>704</v>
      </c>
      <c r="C155" s="275" t="s">
        <v>242</v>
      </c>
      <c r="D155" s="406">
        <v>0</v>
      </c>
      <c r="E155" s="177">
        <v>0</v>
      </c>
      <c r="F155" s="177">
        <f>D155*E155</f>
        <v>0</v>
      </c>
      <c r="G155" s="364">
        <f>164.87+80</f>
        <v>244.87</v>
      </c>
      <c r="H155" s="207">
        <v>5</v>
      </c>
      <c r="I155" s="193">
        <f t="shared" si="47"/>
        <v>1224.3499999999999</v>
      </c>
      <c r="J155" s="419">
        <f t="shared" si="33"/>
        <v>244.87</v>
      </c>
      <c r="K155" s="147">
        <f t="shared" si="34"/>
        <v>5</v>
      </c>
      <c r="L155" s="147">
        <f t="shared" si="35"/>
        <v>1224.3499999999999</v>
      </c>
      <c r="M155" s="101"/>
      <c r="N155" s="101"/>
      <c r="O155" s="101"/>
    </row>
    <row r="156" spans="1:224" s="2" customFormat="1" ht="24" customHeight="1" outlineLevel="1">
      <c r="A156" s="435" t="s">
        <v>698</v>
      </c>
      <c r="B156" s="117" t="s">
        <v>706</v>
      </c>
      <c r="C156" s="275" t="s">
        <v>242</v>
      </c>
      <c r="D156" s="406">
        <v>0</v>
      </c>
      <c r="E156" s="177">
        <v>0</v>
      </c>
      <c r="F156" s="177">
        <f>D156*E156</f>
        <v>0</v>
      </c>
      <c r="G156" s="364">
        <f>164.87+80</f>
        <v>244.87</v>
      </c>
      <c r="H156" s="207">
        <v>3</v>
      </c>
      <c r="I156" s="193">
        <f t="shared" si="47"/>
        <v>734.61</v>
      </c>
      <c r="J156" s="419">
        <f t="shared" si="33"/>
        <v>244.87</v>
      </c>
      <c r="K156" s="147">
        <f t="shared" si="34"/>
        <v>3</v>
      </c>
      <c r="L156" s="147">
        <f t="shared" si="35"/>
        <v>734.61</v>
      </c>
      <c r="M156" s="101"/>
      <c r="N156" s="101"/>
      <c r="O156" s="101"/>
    </row>
    <row r="157" spans="1:224" s="2" customFormat="1" ht="24" customHeight="1" outlineLevel="1">
      <c r="A157" s="435" t="s">
        <v>699</v>
      </c>
      <c r="B157" s="117" t="s">
        <v>708</v>
      </c>
      <c r="C157" s="275" t="s">
        <v>242</v>
      </c>
      <c r="D157" s="406">
        <v>0</v>
      </c>
      <c r="E157" s="177">
        <v>0</v>
      </c>
      <c r="F157" s="177">
        <f>D157*E157</f>
        <v>0</v>
      </c>
      <c r="G157" s="364">
        <f>164.87+80</f>
        <v>244.87</v>
      </c>
      <c r="H157" s="207">
        <v>7</v>
      </c>
      <c r="I157" s="193">
        <f t="shared" si="47"/>
        <v>1714.0900000000001</v>
      </c>
      <c r="J157" s="419">
        <f t="shared" si="33"/>
        <v>244.87</v>
      </c>
      <c r="K157" s="147">
        <f t="shared" si="34"/>
        <v>7</v>
      </c>
      <c r="L157" s="147">
        <f t="shared" si="35"/>
        <v>1714.0900000000001</v>
      </c>
      <c r="M157" s="101"/>
      <c r="N157" s="101"/>
      <c r="O157" s="101"/>
    </row>
    <row r="158" spans="1:224" s="2" customFormat="1" ht="24" customHeight="1" outlineLevel="1">
      <c r="A158" s="435" t="s">
        <v>700</v>
      </c>
      <c r="B158" s="117" t="s">
        <v>710</v>
      </c>
      <c r="C158" s="275" t="s">
        <v>242</v>
      </c>
      <c r="D158" s="406">
        <v>0</v>
      </c>
      <c r="E158" s="177">
        <v>0</v>
      </c>
      <c r="F158" s="177">
        <f>D158*E158</f>
        <v>0</v>
      </c>
      <c r="G158" s="364">
        <f>164.87+80</f>
        <v>244.87</v>
      </c>
      <c r="H158" s="207">
        <v>8</v>
      </c>
      <c r="I158" s="193">
        <f t="shared" si="47"/>
        <v>1958.96</v>
      </c>
      <c r="J158" s="419">
        <f t="shared" si="33"/>
        <v>244.87</v>
      </c>
      <c r="K158" s="147">
        <f t="shared" si="34"/>
        <v>8</v>
      </c>
      <c r="L158" s="147">
        <f t="shared" si="35"/>
        <v>1958.96</v>
      </c>
      <c r="M158" s="101"/>
      <c r="N158" s="101"/>
      <c r="O158" s="101"/>
    </row>
    <row r="159" spans="1:224" s="9" customFormat="1" ht="26.25" customHeight="1">
      <c r="A159" s="29" t="s">
        <v>412</v>
      </c>
      <c r="B159" s="53" t="s">
        <v>294</v>
      </c>
      <c r="C159" s="276"/>
      <c r="D159" s="366"/>
      <c r="E159" s="201"/>
      <c r="F159" s="208">
        <f>F160+F166+F170+F177</f>
        <v>9289.8369999999995</v>
      </c>
      <c r="G159" s="366"/>
      <c r="H159" s="201"/>
      <c r="I159" s="208">
        <f>I160+I166+I170+I177</f>
        <v>18304.618600000002</v>
      </c>
      <c r="J159" s="354"/>
      <c r="K159" s="146"/>
      <c r="L159" s="208">
        <f>L160+L166+L170+L177</f>
        <v>9014.7816000000003</v>
      </c>
      <c r="M159" s="110"/>
      <c r="N159" s="110"/>
      <c r="O159" s="110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/>
      <c r="DT159" s="8"/>
      <c r="DU159" s="8"/>
      <c r="DV159" s="8"/>
      <c r="DW159" s="8"/>
      <c r="DX159" s="8"/>
      <c r="DY159" s="8"/>
      <c r="DZ159" s="8"/>
      <c r="EA159" s="8"/>
      <c r="EB159" s="8"/>
      <c r="EC159" s="15"/>
      <c r="ED159" s="15"/>
      <c r="EE159" s="15"/>
      <c r="EF159" s="15"/>
      <c r="EG159" s="15"/>
      <c r="EH159" s="15"/>
      <c r="EI159" s="15"/>
      <c r="EJ159" s="15"/>
      <c r="EK159" s="15"/>
      <c r="EL159" s="15"/>
      <c r="EM159" s="15"/>
      <c r="EN159" s="15"/>
      <c r="EO159" s="15"/>
      <c r="EP159" s="15"/>
      <c r="EQ159" s="15"/>
      <c r="ER159" s="15"/>
      <c r="ES159" s="15"/>
      <c r="ET159" s="15"/>
      <c r="EU159" s="15"/>
      <c r="EV159" s="15"/>
      <c r="EW159" s="15"/>
      <c r="EX159" s="15"/>
      <c r="EY159" s="15"/>
      <c r="EZ159" s="15"/>
      <c r="FA159" s="15"/>
      <c r="FB159" s="15"/>
      <c r="FC159" s="15"/>
      <c r="FD159" s="15"/>
      <c r="FE159" s="15"/>
      <c r="FF159" s="15"/>
      <c r="FG159" s="15"/>
      <c r="FH159" s="15"/>
      <c r="FI159" s="15"/>
      <c r="FJ159" s="15"/>
      <c r="FK159" s="15"/>
      <c r="FL159" s="15"/>
      <c r="FM159" s="15"/>
      <c r="FN159" s="15"/>
      <c r="FO159" s="15"/>
      <c r="FP159" s="15"/>
      <c r="FQ159" s="15"/>
      <c r="FR159" s="15"/>
      <c r="FS159" s="15"/>
      <c r="FT159" s="15"/>
      <c r="FU159" s="15"/>
      <c r="FV159" s="15"/>
      <c r="FW159" s="15"/>
      <c r="FX159" s="15"/>
      <c r="FY159" s="15"/>
      <c r="FZ159" s="15"/>
      <c r="GA159" s="15"/>
      <c r="GB159" s="15"/>
      <c r="GC159" s="15"/>
      <c r="GD159" s="15"/>
      <c r="GE159" s="15"/>
      <c r="GF159" s="15"/>
      <c r="GG159" s="15"/>
      <c r="GH159" s="15"/>
      <c r="GI159" s="15"/>
      <c r="GJ159" s="15"/>
      <c r="GK159" s="15"/>
      <c r="GL159" s="15"/>
      <c r="GM159" s="15"/>
      <c r="GN159" s="15"/>
      <c r="GO159" s="15"/>
      <c r="GP159" s="15"/>
      <c r="GQ159" s="15"/>
      <c r="GR159" s="15"/>
      <c r="GS159" s="15"/>
      <c r="GT159" s="15"/>
      <c r="GU159" s="15"/>
      <c r="GV159" s="15"/>
      <c r="GW159" s="15"/>
      <c r="GX159" s="15"/>
      <c r="GY159" s="15"/>
      <c r="GZ159" s="15"/>
      <c r="HA159" s="15"/>
      <c r="HB159" s="15"/>
      <c r="HC159" s="15"/>
      <c r="HD159" s="15"/>
      <c r="HE159" s="15"/>
      <c r="HF159" s="15"/>
      <c r="HG159" s="15"/>
      <c r="HH159" s="15"/>
      <c r="HI159" s="15"/>
      <c r="HJ159" s="15"/>
      <c r="HK159" s="15"/>
      <c r="HL159" s="15"/>
      <c r="HM159" s="15"/>
      <c r="HN159" s="15"/>
      <c r="HO159" s="15"/>
      <c r="HP159" s="15"/>
    </row>
    <row r="160" spans="1:224" s="8" customFormat="1" ht="24.75" customHeight="1">
      <c r="A160" s="46" t="s">
        <v>414</v>
      </c>
      <c r="B160" s="49" t="s">
        <v>711</v>
      </c>
      <c r="C160" s="278" t="s">
        <v>242</v>
      </c>
      <c r="D160" s="363"/>
      <c r="E160" s="316">
        <f>SUM(E161:E165)</f>
        <v>73</v>
      </c>
      <c r="F160" s="193">
        <f>SUM(F161:F165)</f>
        <v>3892.5639999999999</v>
      </c>
      <c r="G160" s="363"/>
      <c r="H160" s="316">
        <f>SUM(H161:H165)</f>
        <v>73</v>
      </c>
      <c r="I160" s="193">
        <f>SUM(I161:I165)</f>
        <v>3892.5639999999999</v>
      </c>
      <c r="J160" s="420"/>
      <c r="K160" s="148">
        <f t="shared" ref="K160:K165" si="48">H160-E160</f>
        <v>0</v>
      </c>
      <c r="L160" s="148">
        <f t="shared" ref="L160:L165" si="49">I160-F160</f>
        <v>0</v>
      </c>
      <c r="M160" s="103"/>
      <c r="N160" s="103"/>
      <c r="O160" s="103"/>
    </row>
    <row r="161" spans="1:222" s="8" customFormat="1" outlineLevel="1">
      <c r="A161" s="433" t="s">
        <v>295</v>
      </c>
      <c r="B161" s="54" t="s">
        <v>296</v>
      </c>
      <c r="C161" s="277" t="s">
        <v>242</v>
      </c>
      <c r="D161" s="364">
        <v>39.643999999999998</v>
      </c>
      <c r="E161" s="167">
        <v>19</v>
      </c>
      <c r="F161" s="158">
        <f>D161*E161</f>
        <v>753.23599999999999</v>
      </c>
      <c r="G161" s="364">
        <v>39.643999999999998</v>
      </c>
      <c r="H161" s="167">
        <v>19</v>
      </c>
      <c r="I161" s="158">
        <f>G161*H161</f>
        <v>753.23599999999999</v>
      </c>
      <c r="J161" s="420">
        <f t="shared" ref="J161:J165" si="50">G161-D161</f>
        <v>0</v>
      </c>
      <c r="K161" s="148">
        <f t="shared" si="48"/>
        <v>0</v>
      </c>
      <c r="L161" s="148">
        <f t="shared" si="49"/>
        <v>0</v>
      </c>
      <c r="M161" s="101"/>
      <c r="N161" s="101"/>
      <c r="O161" s="101"/>
    </row>
    <row r="162" spans="1:222" s="8" customFormat="1" outlineLevel="1">
      <c r="A162" s="433" t="s">
        <v>297</v>
      </c>
      <c r="B162" s="54" t="s">
        <v>298</v>
      </c>
      <c r="C162" s="277" t="s">
        <v>242</v>
      </c>
      <c r="D162" s="364">
        <v>46.804000000000002</v>
      </c>
      <c r="E162" s="167">
        <v>28</v>
      </c>
      <c r="F162" s="158">
        <f>D162*E162</f>
        <v>1310.5120000000002</v>
      </c>
      <c r="G162" s="364">
        <v>46.804000000000002</v>
      </c>
      <c r="H162" s="167">
        <v>28</v>
      </c>
      <c r="I162" s="158">
        <f>G162*H162</f>
        <v>1310.5120000000002</v>
      </c>
      <c r="J162" s="420">
        <f t="shared" si="50"/>
        <v>0</v>
      </c>
      <c r="K162" s="148">
        <f t="shared" si="48"/>
        <v>0</v>
      </c>
      <c r="L162" s="148">
        <f t="shared" si="49"/>
        <v>0</v>
      </c>
      <c r="M162" s="101"/>
      <c r="N162" s="101"/>
      <c r="O162" s="101"/>
    </row>
    <row r="163" spans="1:222" s="8" customFormat="1" outlineLevel="1">
      <c r="A163" s="433" t="s">
        <v>299</v>
      </c>
      <c r="B163" s="54" t="s">
        <v>300</v>
      </c>
      <c r="C163" s="277" t="s">
        <v>242</v>
      </c>
      <c r="D163" s="364">
        <v>58.749000000000002</v>
      </c>
      <c r="E163" s="167">
        <v>14</v>
      </c>
      <c r="F163" s="158">
        <f>D163*E163</f>
        <v>822.48599999999999</v>
      </c>
      <c r="G163" s="364">
        <v>58.749000000000002</v>
      </c>
      <c r="H163" s="167">
        <v>14</v>
      </c>
      <c r="I163" s="158">
        <f>G163*H163</f>
        <v>822.48599999999999</v>
      </c>
      <c r="J163" s="420">
        <f t="shared" si="50"/>
        <v>0</v>
      </c>
      <c r="K163" s="148">
        <f t="shared" si="48"/>
        <v>0</v>
      </c>
      <c r="L163" s="148">
        <f t="shared" si="49"/>
        <v>0</v>
      </c>
      <c r="M163" s="101"/>
      <c r="N163" s="101"/>
      <c r="O163" s="101"/>
    </row>
    <row r="164" spans="1:222" s="8" customFormat="1" outlineLevel="1">
      <c r="A164" s="433" t="s">
        <v>301</v>
      </c>
      <c r="B164" s="54" t="s">
        <v>302</v>
      </c>
      <c r="C164" s="277" t="s">
        <v>242</v>
      </c>
      <c r="D164" s="364">
        <v>78.849999999999994</v>
      </c>
      <c r="E164" s="167">
        <v>10</v>
      </c>
      <c r="F164" s="158">
        <f>D164*E164</f>
        <v>788.5</v>
      </c>
      <c r="G164" s="364">
        <v>78.849999999999994</v>
      </c>
      <c r="H164" s="167">
        <v>10</v>
      </c>
      <c r="I164" s="158">
        <f>G164*H164</f>
        <v>788.5</v>
      </c>
      <c r="J164" s="420">
        <f t="shared" si="50"/>
        <v>0</v>
      </c>
      <c r="K164" s="148">
        <f t="shared" si="48"/>
        <v>0</v>
      </c>
      <c r="L164" s="148">
        <f t="shared" si="49"/>
        <v>0</v>
      </c>
      <c r="M164" s="101"/>
      <c r="N164" s="101"/>
      <c r="O164" s="101"/>
    </row>
    <row r="165" spans="1:222" s="8" customFormat="1" outlineLevel="1">
      <c r="A165" s="433" t="s">
        <v>303</v>
      </c>
      <c r="B165" s="54" t="s">
        <v>304</v>
      </c>
      <c r="C165" s="277" t="s">
        <v>242</v>
      </c>
      <c r="D165" s="364">
        <v>108.91500000000001</v>
      </c>
      <c r="E165" s="167">
        <v>2</v>
      </c>
      <c r="F165" s="158">
        <f>D165*E165</f>
        <v>217.83</v>
      </c>
      <c r="G165" s="364">
        <v>108.91500000000001</v>
      </c>
      <c r="H165" s="167">
        <v>2</v>
      </c>
      <c r="I165" s="158">
        <f>G165*H165</f>
        <v>217.83</v>
      </c>
      <c r="J165" s="420">
        <f t="shared" si="50"/>
        <v>0</v>
      </c>
      <c r="K165" s="148">
        <f t="shared" si="48"/>
        <v>0</v>
      </c>
      <c r="L165" s="148">
        <f t="shared" si="49"/>
        <v>0</v>
      </c>
      <c r="M165" s="103"/>
      <c r="N165" s="103"/>
      <c r="O165" s="103"/>
    </row>
    <row r="166" spans="1:222" s="262" customFormat="1" ht="25.5">
      <c r="A166" s="46" t="s">
        <v>712</v>
      </c>
      <c r="B166" s="49" t="s">
        <v>305</v>
      </c>
      <c r="C166" s="278" t="s">
        <v>242</v>
      </c>
      <c r="D166" s="367"/>
      <c r="E166" s="431">
        <f>SUM(E167:E169)</f>
        <v>49</v>
      </c>
      <c r="F166" s="430">
        <f>SUM(F167:F169)</f>
        <v>4126.8029999999999</v>
      </c>
      <c r="G166" s="432"/>
      <c r="H166" s="431">
        <f>SUM(H167:H169)</f>
        <v>49</v>
      </c>
      <c r="I166" s="430">
        <f>SUM(I167:I169)</f>
        <v>4126.8029999999999</v>
      </c>
      <c r="J166" s="421"/>
      <c r="K166" s="431">
        <f>SUM(K167:K169)</f>
        <v>0</v>
      </c>
      <c r="L166" s="430">
        <f>SUM(L167:L169)</f>
        <v>0</v>
      </c>
      <c r="M166" s="259"/>
      <c r="N166" s="259"/>
      <c r="O166" s="259"/>
      <c r="P166" s="260"/>
      <c r="Q166" s="260"/>
      <c r="R166" s="260"/>
      <c r="S166" s="260"/>
      <c r="T166" s="260"/>
      <c r="U166" s="260"/>
      <c r="V166" s="260"/>
      <c r="W166" s="260"/>
      <c r="X166" s="260"/>
      <c r="Y166" s="260"/>
      <c r="Z166" s="260"/>
      <c r="AA166" s="260"/>
      <c r="AB166" s="260"/>
      <c r="AC166" s="260"/>
      <c r="AD166" s="260"/>
      <c r="AE166" s="260"/>
      <c r="AF166" s="260"/>
      <c r="AG166" s="260"/>
      <c r="AH166" s="260"/>
      <c r="AI166" s="260"/>
      <c r="AJ166" s="260"/>
      <c r="AK166" s="260"/>
      <c r="AL166" s="260"/>
      <c r="AM166" s="260"/>
      <c r="AN166" s="260"/>
      <c r="AO166" s="260"/>
      <c r="AP166" s="260"/>
      <c r="AQ166" s="260"/>
      <c r="AR166" s="260"/>
      <c r="AS166" s="260"/>
      <c r="AT166" s="260"/>
      <c r="AU166" s="260"/>
      <c r="AV166" s="260"/>
      <c r="AW166" s="260"/>
      <c r="AX166" s="260"/>
      <c r="AY166" s="260"/>
      <c r="AZ166" s="260"/>
      <c r="BA166" s="260"/>
      <c r="BB166" s="260"/>
      <c r="BC166" s="260"/>
      <c r="BD166" s="260"/>
      <c r="BE166" s="260"/>
      <c r="BF166" s="260"/>
      <c r="BG166" s="260"/>
      <c r="BH166" s="260"/>
      <c r="BI166" s="260"/>
      <c r="BJ166" s="260"/>
      <c r="BK166" s="260"/>
      <c r="BL166" s="260"/>
      <c r="BM166" s="260"/>
      <c r="BN166" s="260"/>
      <c r="BO166" s="260"/>
      <c r="BP166" s="260"/>
      <c r="BQ166" s="260"/>
      <c r="BR166" s="260"/>
      <c r="BS166" s="260"/>
      <c r="BT166" s="260"/>
      <c r="BU166" s="260"/>
      <c r="BV166" s="260"/>
      <c r="BW166" s="260"/>
      <c r="BX166" s="260"/>
      <c r="BY166" s="260"/>
      <c r="BZ166" s="260"/>
      <c r="CA166" s="260"/>
      <c r="CB166" s="260"/>
      <c r="CC166" s="260"/>
      <c r="CD166" s="260"/>
      <c r="CE166" s="260"/>
      <c r="CF166" s="260"/>
      <c r="CG166" s="260"/>
      <c r="CH166" s="260"/>
      <c r="CI166" s="260"/>
      <c r="CJ166" s="260"/>
      <c r="CK166" s="260"/>
      <c r="CL166" s="260"/>
      <c r="CM166" s="260"/>
      <c r="CN166" s="260"/>
      <c r="CO166" s="260"/>
      <c r="CP166" s="260"/>
      <c r="CQ166" s="260"/>
      <c r="CR166" s="260"/>
      <c r="CS166" s="260"/>
      <c r="CT166" s="260"/>
      <c r="CU166" s="260"/>
      <c r="CV166" s="260"/>
      <c r="CW166" s="260"/>
      <c r="CX166" s="260"/>
      <c r="CY166" s="260"/>
      <c r="CZ166" s="260"/>
      <c r="DA166" s="260"/>
      <c r="DB166" s="260"/>
      <c r="DC166" s="260"/>
      <c r="DD166" s="260"/>
      <c r="DE166" s="260"/>
      <c r="DF166" s="260"/>
      <c r="DG166" s="260"/>
      <c r="DH166" s="260"/>
      <c r="DI166" s="260"/>
      <c r="DJ166" s="260"/>
      <c r="DK166" s="260"/>
      <c r="DL166" s="260"/>
      <c r="DM166" s="260"/>
      <c r="DN166" s="260"/>
      <c r="DO166" s="260"/>
      <c r="DP166" s="260"/>
      <c r="DQ166" s="260"/>
      <c r="DR166" s="260"/>
      <c r="DS166" s="260"/>
      <c r="DT166" s="260"/>
      <c r="DU166" s="260"/>
      <c r="DV166" s="260"/>
      <c r="DW166" s="260"/>
      <c r="DX166" s="260"/>
      <c r="DY166" s="260"/>
      <c r="DZ166" s="260"/>
      <c r="EA166" s="261"/>
      <c r="EB166" s="261"/>
      <c r="EC166" s="261"/>
      <c r="ED166" s="261"/>
      <c r="EE166" s="261"/>
      <c r="EF166" s="261"/>
      <c r="EG166" s="261"/>
      <c r="EH166" s="261"/>
      <c r="EI166" s="261"/>
      <c r="EJ166" s="261"/>
      <c r="EK166" s="261"/>
      <c r="EL166" s="261"/>
      <c r="EM166" s="261"/>
      <c r="EN166" s="261"/>
      <c r="EO166" s="261"/>
      <c r="EP166" s="261"/>
      <c r="EQ166" s="261"/>
      <c r="ER166" s="261"/>
      <c r="ES166" s="261"/>
      <c r="ET166" s="261"/>
      <c r="EU166" s="261"/>
      <c r="EV166" s="261"/>
      <c r="EW166" s="261"/>
      <c r="EX166" s="261"/>
      <c r="EY166" s="261"/>
      <c r="EZ166" s="261"/>
      <c r="FA166" s="261"/>
      <c r="FB166" s="261"/>
      <c r="FC166" s="261"/>
      <c r="FD166" s="261"/>
      <c r="FE166" s="261"/>
      <c r="FF166" s="261"/>
      <c r="FG166" s="261"/>
      <c r="FH166" s="261"/>
      <c r="FI166" s="261"/>
      <c r="FJ166" s="261"/>
      <c r="FK166" s="261"/>
      <c r="FL166" s="261"/>
      <c r="FM166" s="261"/>
      <c r="FN166" s="261"/>
      <c r="FO166" s="261"/>
      <c r="FP166" s="261"/>
      <c r="FQ166" s="261"/>
      <c r="FR166" s="261"/>
      <c r="FS166" s="261"/>
      <c r="FT166" s="261"/>
      <c r="FU166" s="261"/>
      <c r="FV166" s="261"/>
      <c r="FW166" s="261"/>
      <c r="FX166" s="261"/>
      <c r="FY166" s="261"/>
      <c r="FZ166" s="261"/>
      <c r="GA166" s="261"/>
      <c r="GB166" s="261"/>
      <c r="GC166" s="261"/>
      <c r="GD166" s="261"/>
      <c r="GE166" s="261"/>
      <c r="GF166" s="261"/>
      <c r="GG166" s="261"/>
      <c r="GH166" s="261"/>
      <c r="GI166" s="261"/>
      <c r="GJ166" s="261"/>
      <c r="GK166" s="261"/>
      <c r="GL166" s="261"/>
      <c r="GM166" s="261"/>
      <c r="GN166" s="261"/>
      <c r="GO166" s="261"/>
      <c r="GP166" s="261"/>
      <c r="GQ166" s="261"/>
      <c r="GR166" s="261"/>
      <c r="GS166" s="261"/>
      <c r="GT166" s="261"/>
      <c r="GU166" s="261"/>
      <c r="GV166" s="261"/>
      <c r="GW166" s="261"/>
      <c r="GX166" s="261"/>
      <c r="GY166" s="261"/>
      <c r="GZ166" s="261"/>
      <c r="HA166" s="261"/>
      <c r="HB166" s="261"/>
      <c r="HC166" s="261"/>
      <c r="HD166" s="261"/>
      <c r="HE166" s="261"/>
      <c r="HF166" s="261"/>
      <c r="HG166" s="261"/>
      <c r="HH166" s="261"/>
      <c r="HI166" s="261"/>
      <c r="HJ166" s="261"/>
      <c r="HK166" s="261"/>
      <c r="HL166" s="261"/>
      <c r="HM166" s="261"/>
      <c r="HN166" s="261"/>
    </row>
    <row r="167" spans="1:222" s="260" customFormat="1" ht="25.5" outlineLevel="1">
      <c r="A167" s="433" t="s">
        <v>713</v>
      </c>
      <c r="B167" s="54" t="s">
        <v>306</v>
      </c>
      <c r="C167" s="277" t="s">
        <v>242</v>
      </c>
      <c r="D167" s="364">
        <v>69.447999999999993</v>
      </c>
      <c r="E167" s="167">
        <v>20</v>
      </c>
      <c r="F167" s="158">
        <f t="shared" ref="F167:F169" si="51">D167*E167</f>
        <v>1388.9599999999998</v>
      </c>
      <c r="G167" s="364">
        <v>69.447999999999993</v>
      </c>
      <c r="H167" s="167">
        <v>20</v>
      </c>
      <c r="I167" s="166">
        <f t="shared" ref="I167:I169" si="52">G167*H167</f>
        <v>1388.9599999999998</v>
      </c>
      <c r="J167" s="420">
        <f t="shared" ref="J167:J169" si="53">G167-D167</f>
        <v>0</v>
      </c>
      <c r="K167" s="148">
        <f t="shared" ref="K167:K169" si="54">H167-E167</f>
        <v>0</v>
      </c>
      <c r="L167" s="147">
        <f t="shared" ref="L167:L169" si="55">I167-F167</f>
        <v>0</v>
      </c>
      <c r="M167" s="259"/>
      <c r="N167" s="259"/>
      <c r="O167" s="259"/>
    </row>
    <row r="168" spans="1:222" s="260" customFormat="1" ht="25.5" outlineLevel="1">
      <c r="A168" s="433" t="s">
        <v>714</v>
      </c>
      <c r="B168" s="54" t="s">
        <v>307</v>
      </c>
      <c r="C168" s="277" t="s">
        <v>242</v>
      </c>
      <c r="D168" s="364">
        <v>72.313999999999993</v>
      </c>
      <c r="E168" s="167">
        <v>10</v>
      </c>
      <c r="F168" s="158">
        <f t="shared" si="51"/>
        <v>723.13999999999987</v>
      </c>
      <c r="G168" s="364">
        <v>72.313999999999993</v>
      </c>
      <c r="H168" s="167">
        <v>10</v>
      </c>
      <c r="I168" s="166">
        <f t="shared" si="52"/>
        <v>723.13999999999987</v>
      </c>
      <c r="J168" s="420">
        <f t="shared" si="53"/>
        <v>0</v>
      </c>
      <c r="K168" s="148">
        <f t="shared" si="54"/>
        <v>0</v>
      </c>
      <c r="L168" s="147">
        <f t="shared" si="55"/>
        <v>0</v>
      </c>
      <c r="M168" s="259"/>
      <c r="N168" s="259"/>
      <c r="O168" s="259"/>
    </row>
    <row r="169" spans="1:222" s="260" customFormat="1" ht="25.5" outlineLevel="1">
      <c r="A169" s="433" t="s">
        <v>715</v>
      </c>
      <c r="B169" s="54" t="s">
        <v>308</v>
      </c>
      <c r="C169" s="277" t="s">
        <v>242</v>
      </c>
      <c r="D169" s="364">
        <v>106.03700000000001</v>
      </c>
      <c r="E169" s="167">
        <v>19</v>
      </c>
      <c r="F169" s="158">
        <f t="shared" si="51"/>
        <v>2014.7030000000002</v>
      </c>
      <c r="G169" s="364">
        <v>106.03700000000001</v>
      </c>
      <c r="H169" s="167">
        <v>19</v>
      </c>
      <c r="I169" s="166">
        <f t="shared" si="52"/>
        <v>2014.7030000000002</v>
      </c>
      <c r="J169" s="420">
        <f t="shared" si="53"/>
        <v>0</v>
      </c>
      <c r="K169" s="148">
        <f t="shared" si="54"/>
        <v>0</v>
      </c>
      <c r="L169" s="147">
        <f t="shared" si="55"/>
        <v>0</v>
      </c>
      <c r="M169" s="259"/>
      <c r="N169" s="259"/>
      <c r="O169" s="259"/>
    </row>
    <row r="170" spans="1:222" s="8" customFormat="1" ht="22.5" customHeight="1">
      <c r="A170" s="46" t="s">
        <v>716</v>
      </c>
      <c r="B170" s="427" t="s">
        <v>309</v>
      </c>
      <c r="C170" s="278" t="s">
        <v>242</v>
      </c>
      <c r="D170" s="368"/>
      <c r="E170" s="258">
        <f>SUM(E171:E176)</f>
        <v>4</v>
      </c>
      <c r="F170" s="210">
        <f>SUM(F171:F176)</f>
        <v>1270.4700000000003</v>
      </c>
      <c r="G170" s="428"/>
      <c r="H170" s="258">
        <f>SUM(H171:H176)</f>
        <v>6</v>
      </c>
      <c r="I170" s="210">
        <f>SUM(I171:I176)</f>
        <v>2034.2436000000002</v>
      </c>
      <c r="J170" s="421"/>
      <c r="K170" s="153">
        <f t="shared" si="34"/>
        <v>2</v>
      </c>
      <c r="L170" s="153">
        <f t="shared" si="35"/>
        <v>763.77359999999999</v>
      </c>
      <c r="M170" s="103"/>
      <c r="N170" s="103"/>
      <c r="O170" s="103"/>
    </row>
    <row r="171" spans="1:222" s="8" customFormat="1" ht="25.5" outlineLevel="1">
      <c r="A171" s="434" t="s">
        <v>717</v>
      </c>
      <c r="B171" s="44" t="s">
        <v>310</v>
      </c>
      <c r="C171" s="278" t="s">
        <v>242</v>
      </c>
      <c r="D171" s="367">
        <v>301.68400000000003</v>
      </c>
      <c r="E171" s="204">
        <v>1</v>
      </c>
      <c r="F171" s="202">
        <f>E171*D171</f>
        <v>301.68400000000003</v>
      </c>
      <c r="G171" s="367">
        <v>301.68400000000003</v>
      </c>
      <c r="H171" s="204">
        <v>1</v>
      </c>
      <c r="I171" s="202">
        <f>H171*G171</f>
        <v>301.68400000000003</v>
      </c>
      <c r="J171" s="420">
        <f t="shared" ref="J171:J228" si="56">G171-D171</f>
        <v>0</v>
      </c>
      <c r="K171" s="148">
        <f t="shared" ref="K171:K228" si="57">H171-E171</f>
        <v>0</v>
      </c>
      <c r="L171" s="148">
        <f t="shared" ref="L171:L228" si="58">I171-F171</f>
        <v>0</v>
      </c>
      <c r="M171" s="103"/>
      <c r="N171" s="103"/>
      <c r="O171" s="103"/>
    </row>
    <row r="172" spans="1:222" s="8" customFormat="1" ht="25.5" outlineLevel="1">
      <c r="A172" s="434" t="s">
        <v>718</v>
      </c>
      <c r="B172" s="44" t="s">
        <v>311</v>
      </c>
      <c r="C172" s="278" t="s">
        <v>242</v>
      </c>
      <c r="D172" s="367">
        <v>301.68400000000003</v>
      </c>
      <c r="E172" s="204">
        <v>1</v>
      </c>
      <c r="F172" s="202">
        <f>E172*D172</f>
        <v>301.68400000000003</v>
      </c>
      <c r="G172" s="367">
        <v>301.68400000000003</v>
      </c>
      <c r="H172" s="204">
        <v>1</v>
      </c>
      <c r="I172" s="202">
        <f>H172*G172</f>
        <v>301.68400000000003</v>
      </c>
      <c r="J172" s="420">
        <f t="shared" si="56"/>
        <v>0</v>
      </c>
      <c r="K172" s="148">
        <f t="shared" si="57"/>
        <v>0</v>
      </c>
      <c r="L172" s="148">
        <f t="shared" si="58"/>
        <v>0</v>
      </c>
      <c r="M172" s="103"/>
      <c r="N172" s="103"/>
      <c r="O172" s="103"/>
    </row>
    <row r="173" spans="1:222" s="8" customFormat="1" ht="25.5" outlineLevel="1">
      <c r="A173" s="434" t="s">
        <v>719</v>
      </c>
      <c r="B173" s="44" t="s">
        <v>312</v>
      </c>
      <c r="C173" s="278" t="s">
        <v>242</v>
      </c>
      <c r="D173" s="367">
        <v>292.36700000000002</v>
      </c>
      <c r="E173" s="204">
        <v>1</v>
      </c>
      <c r="F173" s="202">
        <f>E173*D173</f>
        <v>292.36700000000002</v>
      </c>
      <c r="G173" s="367">
        <v>292.36700000000002</v>
      </c>
      <c r="H173" s="204">
        <v>1</v>
      </c>
      <c r="I173" s="202">
        <f>H173*G173</f>
        <v>292.36700000000002</v>
      </c>
      <c r="J173" s="420">
        <f t="shared" si="56"/>
        <v>0</v>
      </c>
      <c r="K173" s="148">
        <f t="shared" si="57"/>
        <v>0</v>
      </c>
      <c r="L173" s="148">
        <f t="shared" si="58"/>
        <v>0</v>
      </c>
      <c r="M173" s="103"/>
      <c r="N173" s="103"/>
      <c r="O173" s="103"/>
    </row>
    <row r="174" spans="1:222" s="8" customFormat="1" ht="25.5" outlineLevel="1">
      <c r="A174" s="434" t="s">
        <v>720</v>
      </c>
      <c r="B174" s="44" t="s">
        <v>313</v>
      </c>
      <c r="C174" s="278" t="s">
        <v>242</v>
      </c>
      <c r="D174" s="367">
        <v>374.73500000000001</v>
      </c>
      <c r="E174" s="204">
        <v>1</v>
      </c>
      <c r="F174" s="202">
        <f>E174*D174</f>
        <v>374.73500000000001</v>
      </c>
      <c r="G174" s="367">
        <v>374.73500000000001</v>
      </c>
      <c r="H174" s="204">
        <v>1</v>
      </c>
      <c r="I174" s="202">
        <f>H174*G174</f>
        <v>374.73500000000001</v>
      </c>
      <c r="J174" s="420">
        <f t="shared" si="56"/>
        <v>0</v>
      </c>
      <c r="K174" s="148">
        <f t="shared" si="57"/>
        <v>0</v>
      </c>
      <c r="L174" s="148">
        <f t="shared" si="58"/>
        <v>0</v>
      </c>
      <c r="M174" s="103"/>
      <c r="N174" s="103"/>
      <c r="O174" s="103"/>
    </row>
    <row r="175" spans="1:222" s="8" customFormat="1" ht="25.5" outlineLevel="1">
      <c r="A175" s="434" t="s">
        <v>721</v>
      </c>
      <c r="B175" s="44" t="s">
        <v>722</v>
      </c>
      <c r="C175" s="278" t="s">
        <v>242</v>
      </c>
      <c r="D175" s="406">
        <v>0</v>
      </c>
      <c r="E175" s="177">
        <v>0</v>
      </c>
      <c r="F175" s="177">
        <f>D175*E175</f>
        <v>0</v>
      </c>
      <c r="G175" s="367">
        <f>260.14*1.2</f>
        <v>312.16799999999995</v>
      </c>
      <c r="H175" s="204">
        <v>1</v>
      </c>
      <c r="I175" s="193">
        <f>G175*H175</f>
        <v>312.16799999999995</v>
      </c>
      <c r="J175" s="419">
        <f t="shared" si="56"/>
        <v>312.16799999999995</v>
      </c>
      <c r="K175" s="148">
        <f t="shared" si="57"/>
        <v>1</v>
      </c>
      <c r="L175" s="147">
        <f t="shared" si="58"/>
        <v>312.16799999999995</v>
      </c>
      <c r="M175" s="103"/>
      <c r="N175" s="103"/>
      <c r="O175" s="103"/>
    </row>
    <row r="176" spans="1:222" s="8" customFormat="1" ht="25.5" outlineLevel="1">
      <c r="A176" s="434" t="s">
        <v>723</v>
      </c>
      <c r="B176" s="44" t="s">
        <v>724</v>
      </c>
      <c r="C176" s="278" t="s">
        <v>242</v>
      </c>
      <c r="D176" s="406">
        <v>0</v>
      </c>
      <c r="E176" s="177">
        <v>0</v>
      </c>
      <c r="F176" s="177">
        <f>D176*E176</f>
        <v>0</v>
      </c>
      <c r="G176" s="367">
        <f>376.338*1.2</f>
        <v>451.60560000000004</v>
      </c>
      <c r="H176" s="204">
        <v>1</v>
      </c>
      <c r="I176" s="193">
        <f>G176*H176</f>
        <v>451.60560000000004</v>
      </c>
      <c r="J176" s="419">
        <f t="shared" si="56"/>
        <v>451.60560000000004</v>
      </c>
      <c r="K176" s="148">
        <f t="shared" si="57"/>
        <v>1</v>
      </c>
      <c r="L176" s="147">
        <f t="shared" si="58"/>
        <v>451.60560000000004</v>
      </c>
      <c r="M176" s="103"/>
      <c r="N176" s="103"/>
      <c r="O176" s="103"/>
    </row>
    <row r="177" spans="1:224" s="8" customFormat="1" ht="25.5">
      <c r="A177" s="46" t="s">
        <v>725</v>
      </c>
      <c r="B177" s="427" t="s">
        <v>726</v>
      </c>
      <c r="C177" s="278" t="s">
        <v>242</v>
      </c>
      <c r="D177" s="429">
        <v>0</v>
      </c>
      <c r="E177" s="321">
        <v>0</v>
      </c>
      <c r="F177" s="321">
        <f t="shared" ref="F177:F180" si="59">D177*E177</f>
        <v>0</v>
      </c>
      <c r="G177" s="428"/>
      <c r="H177" s="258">
        <f>SUM(H178:H180)</f>
        <v>3</v>
      </c>
      <c r="I177" s="430">
        <f>SUM(I178:I180)</f>
        <v>8251.0079999999998</v>
      </c>
      <c r="J177" s="421"/>
      <c r="K177" s="156">
        <f t="shared" si="57"/>
        <v>3</v>
      </c>
      <c r="L177" s="153">
        <f t="shared" si="58"/>
        <v>8251.0079999999998</v>
      </c>
      <c r="M177" s="103"/>
      <c r="N177" s="103"/>
      <c r="O177" s="103"/>
    </row>
    <row r="178" spans="1:224" s="6" customFormat="1" ht="23.25" customHeight="1" outlineLevel="1">
      <c r="A178" s="434" t="s">
        <v>727</v>
      </c>
      <c r="B178" s="34" t="s">
        <v>728</v>
      </c>
      <c r="C178" s="266" t="s">
        <v>242</v>
      </c>
      <c r="D178" s="406">
        <v>0</v>
      </c>
      <c r="E178" s="177">
        <v>0</v>
      </c>
      <c r="F178" s="177">
        <f t="shared" si="59"/>
        <v>0</v>
      </c>
      <c r="G178" s="344">
        <v>3094.1279999999997</v>
      </c>
      <c r="H178" s="177">
        <v>1</v>
      </c>
      <c r="I178" s="176">
        <f>H178*G178</f>
        <v>3094.1279999999997</v>
      </c>
      <c r="J178" s="419">
        <f t="shared" si="56"/>
        <v>3094.1279999999997</v>
      </c>
      <c r="K178" s="148">
        <f t="shared" si="57"/>
        <v>1</v>
      </c>
      <c r="L178" s="147">
        <f t="shared" si="58"/>
        <v>3094.1279999999997</v>
      </c>
      <c r="M178" s="100"/>
      <c r="N178" s="100"/>
      <c r="O178" s="100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  <c r="BS178" s="14"/>
      <c r="BT178" s="14"/>
      <c r="BU178" s="14"/>
      <c r="BV178" s="14"/>
      <c r="BW178" s="14"/>
      <c r="BX178" s="14"/>
      <c r="BY178" s="14"/>
      <c r="BZ178" s="14"/>
      <c r="CA178" s="14"/>
      <c r="CB178" s="14"/>
      <c r="CC178" s="14"/>
      <c r="CD178" s="14"/>
      <c r="CE178" s="14"/>
      <c r="CF178" s="14"/>
      <c r="CG178" s="14"/>
      <c r="CH178" s="14"/>
      <c r="CI178" s="14"/>
      <c r="CJ178" s="14"/>
      <c r="CK178" s="14"/>
      <c r="CL178" s="14"/>
      <c r="CM178" s="14"/>
      <c r="CN178" s="14"/>
      <c r="CO178" s="14"/>
      <c r="CP178" s="14"/>
      <c r="CQ178" s="14"/>
      <c r="CR178" s="14"/>
      <c r="CS178" s="14"/>
      <c r="CT178" s="14"/>
      <c r="CU178" s="14"/>
      <c r="CV178" s="14"/>
      <c r="CW178" s="14"/>
      <c r="CX178" s="14"/>
      <c r="CY178" s="14"/>
      <c r="CZ178" s="14"/>
      <c r="DA178" s="14"/>
      <c r="DB178" s="14"/>
      <c r="DC178" s="14"/>
      <c r="DD178" s="14"/>
      <c r="DE178" s="14"/>
      <c r="DF178" s="14"/>
      <c r="DG178" s="14"/>
      <c r="DH178" s="14"/>
      <c r="DI178" s="14"/>
      <c r="DJ178" s="14"/>
      <c r="DK178" s="14"/>
      <c r="DL178" s="14"/>
      <c r="DM178" s="14"/>
      <c r="DN178" s="14"/>
      <c r="DO178" s="14"/>
      <c r="DP178" s="14"/>
      <c r="DQ178" s="14"/>
      <c r="DR178" s="14"/>
      <c r="DS178" s="14"/>
      <c r="DT178" s="14"/>
      <c r="DU178" s="14"/>
      <c r="DV178" s="14"/>
      <c r="DW178" s="14"/>
      <c r="DX178" s="14"/>
      <c r="DY178" s="14"/>
      <c r="DZ178" s="14"/>
      <c r="EA178" s="14"/>
      <c r="EB178" s="14"/>
      <c r="EC178" s="14"/>
      <c r="ED178" s="14"/>
      <c r="EE178" s="14"/>
      <c r="EF178" s="14"/>
      <c r="EG178" s="14"/>
      <c r="EH178" s="14"/>
      <c r="EI178" s="14"/>
      <c r="EJ178" s="14"/>
      <c r="EK178" s="14"/>
      <c r="EL178" s="14"/>
      <c r="EM178" s="14"/>
      <c r="EN178" s="14"/>
      <c r="EO178" s="14"/>
      <c r="EP178" s="14"/>
      <c r="EQ178" s="14"/>
      <c r="ER178" s="14"/>
      <c r="ES178" s="14"/>
      <c r="ET178" s="14"/>
      <c r="EU178" s="14"/>
      <c r="EV178" s="14"/>
      <c r="EW178" s="14"/>
      <c r="EX178" s="14"/>
      <c r="EY178" s="14"/>
      <c r="EZ178" s="14"/>
      <c r="FA178" s="14"/>
      <c r="FB178" s="14"/>
      <c r="FC178" s="14"/>
      <c r="FD178" s="14"/>
      <c r="FE178" s="14"/>
      <c r="FF178" s="14"/>
      <c r="FG178" s="14"/>
      <c r="FH178" s="14"/>
      <c r="FI178" s="14"/>
      <c r="FJ178" s="14"/>
      <c r="FK178" s="14"/>
      <c r="FL178" s="14"/>
      <c r="FM178" s="14"/>
      <c r="FN178" s="14"/>
      <c r="FO178" s="14"/>
      <c r="FP178" s="14"/>
      <c r="FQ178" s="14"/>
      <c r="FR178" s="14"/>
      <c r="FS178" s="14"/>
      <c r="FT178" s="14"/>
      <c r="FU178" s="14"/>
      <c r="FV178" s="14"/>
      <c r="FW178" s="14"/>
      <c r="FX178" s="14"/>
      <c r="FY178" s="14"/>
      <c r="FZ178" s="14"/>
      <c r="GA178" s="14"/>
      <c r="GB178" s="14"/>
      <c r="GC178" s="14"/>
      <c r="GD178" s="14"/>
      <c r="GE178" s="14"/>
      <c r="GF178" s="14"/>
      <c r="GG178" s="14"/>
      <c r="GH178" s="14"/>
      <c r="GI178" s="14"/>
      <c r="GJ178" s="14"/>
      <c r="GK178" s="14"/>
      <c r="GL178" s="14"/>
      <c r="GM178" s="14"/>
      <c r="GN178" s="14"/>
      <c r="GO178" s="14"/>
      <c r="GP178" s="14"/>
      <c r="GQ178" s="14"/>
      <c r="GR178" s="14"/>
      <c r="GS178" s="14"/>
      <c r="GT178" s="14"/>
      <c r="GU178" s="14"/>
      <c r="GV178" s="14"/>
      <c r="GW178" s="14"/>
      <c r="GX178" s="14"/>
      <c r="GY178" s="14"/>
      <c r="GZ178" s="14"/>
      <c r="HA178" s="14"/>
      <c r="HB178" s="14"/>
      <c r="HC178" s="14"/>
      <c r="HD178" s="14"/>
      <c r="HE178" s="14"/>
      <c r="HF178" s="14"/>
      <c r="HG178" s="14"/>
      <c r="HH178" s="14"/>
      <c r="HI178" s="14"/>
      <c r="HJ178" s="14"/>
      <c r="HK178" s="14"/>
      <c r="HL178" s="14"/>
      <c r="HM178" s="14"/>
      <c r="HN178" s="14"/>
      <c r="HO178" s="14"/>
      <c r="HP178" s="14"/>
    </row>
    <row r="179" spans="1:224" s="6" customFormat="1" ht="24" customHeight="1" outlineLevel="1">
      <c r="A179" s="434" t="s">
        <v>729</v>
      </c>
      <c r="B179" s="34" t="s">
        <v>730</v>
      </c>
      <c r="C179" s="266" t="s">
        <v>242</v>
      </c>
      <c r="D179" s="406">
        <v>0</v>
      </c>
      <c r="E179" s="177">
        <v>0</v>
      </c>
      <c r="F179" s="177">
        <f t="shared" si="59"/>
        <v>0</v>
      </c>
      <c r="G179" s="344">
        <v>2320.596</v>
      </c>
      <c r="H179" s="177">
        <v>1</v>
      </c>
      <c r="I179" s="176">
        <f>H179*G179</f>
        <v>2320.596</v>
      </c>
      <c r="J179" s="419">
        <f t="shared" si="56"/>
        <v>2320.596</v>
      </c>
      <c r="K179" s="148">
        <f t="shared" si="57"/>
        <v>1</v>
      </c>
      <c r="L179" s="147">
        <f t="shared" si="58"/>
        <v>2320.596</v>
      </c>
      <c r="M179" s="100"/>
      <c r="N179" s="100"/>
      <c r="O179" s="100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4"/>
      <c r="BT179" s="14"/>
      <c r="BU179" s="14"/>
      <c r="BV179" s="14"/>
      <c r="BW179" s="14"/>
      <c r="BX179" s="14"/>
      <c r="BY179" s="14"/>
      <c r="BZ179" s="14"/>
      <c r="CA179" s="14"/>
      <c r="CB179" s="14"/>
      <c r="CC179" s="14"/>
      <c r="CD179" s="14"/>
      <c r="CE179" s="14"/>
      <c r="CF179" s="14"/>
      <c r="CG179" s="14"/>
      <c r="CH179" s="14"/>
      <c r="CI179" s="14"/>
      <c r="CJ179" s="14"/>
      <c r="CK179" s="14"/>
      <c r="CL179" s="14"/>
      <c r="CM179" s="14"/>
      <c r="CN179" s="14"/>
      <c r="CO179" s="14"/>
      <c r="CP179" s="14"/>
      <c r="CQ179" s="14"/>
      <c r="CR179" s="14"/>
      <c r="CS179" s="14"/>
      <c r="CT179" s="14"/>
      <c r="CU179" s="14"/>
      <c r="CV179" s="14"/>
      <c r="CW179" s="14"/>
      <c r="CX179" s="14"/>
      <c r="CY179" s="14"/>
      <c r="CZ179" s="14"/>
      <c r="DA179" s="14"/>
      <c r="DB179" s="14"/>
      <c r="DC179" s="14"/>
      <c r="DD179" s="14"/>
      <c r="DE179" s="14"/>
      <c r="DF179" s="14"/>
      <c r="DG179" s="14"/>
      <c r="DH179" s="14"/>
      <c r="DI179" s="14"/>
      <c r="DJ179" s="14"/>
      <c r="DK179" s="14"/>
      <c r="DL179" s="14"/>
      <c r="DM179" s="14"/>
      <c r="DN179" s="14"/>
      <c r="DO179" s="14"/>
      <c r="DP179" s="14"/>
      <c r="DQ179" s="14"/>
      <c r="DR179" s="14"/>
      <c r="DS179" s="14"/>
      <c r="DT179" s="14"/>
      <c r="DU179" s="14"/>
      <c r="DV179" s="14"/>
      <c r="DW179" s="14"/>
      <c r="DX179" s="14"/>
      <c r="DY179" s="14"/>
      <c r="DZ179" s="14"/>
      <c r="EA179" s="14"/>
      <c r="EB179" s="14"/>
      <c r="EC179" s="14"/>
      <c r="ED179" s="14"/>
      <c r="EE179" s="14"/>
      <c r="EF179" s="14"/>
      <c r="EG179" s="14"/>
      <c r="EH179" s="14"/>
      <c r="EI179" s="14"/>
      <c r="EJ179" s="14"/>
      <c r="EK179" s="14"/>
      <c r="EL179" s="14"/>
      <c r="EM179" s="14"/>
      <c r="EN179" s="14"/>
      <c r="EO179" s="14"/>
      <c r="EP179" s="14"/>
      <c r="EQ179" s="14"/>
      <c r="ER179" s="14"/>
      <c r="ES179" s="14"/>
      <c r="ET179" s="14"/>
      <c r="EU179" s="14"/>
      <c r="EV179" s="14"/>
      <c r="EW179" s="14"/>
      <c r="EX179" s="14"/>
      <c r="EY179" s="14"/>
      <c r="EZ179" s="14"/>
      <c r="FA179" s="14"/>
      <c r="FB179" s="14"/>
      <c r="FC179" s="14"/>
      <c r="FD179" s="14"/>
      <c r="FE179" s="14"/>
      <c r="FF179" s="14"/>
      <c r="FG179" s="14"/>
      <c r="FH179" s="14"/>
      <c r="FI179" s="14"/>
      <c r="FJ179" s="14"/>
      <c r="FK179" s="14"/>
      <c r="FL179" s="14"/>
      <c r="FM179" s="14"/>
      <c r="FN179" s="14"/>
      <c r="FO179" s="14"/>
      <c r="FP179" s="14"/>
      <c r="FQ179" s="14"/>
      <c r="FR179" s="14"/>
      <c r="FS179" s="14"/>
      <c r="FT179" s="14"/>
      <c r="FU179" s="14"/>
      <c r="FV179" s="14"/>
      <c r="FW179" s="14"/>
      <c r="FX179" s="14"/>
      <c r="FY179" s="14"/>
      <c r="FZ179" s="14"/>
      <c r="GA179" s="14"/>
      <c r="GB179" s="14"/>
      <c r="GC179" s="14"/>
      <c r="GD179" s="14"/>
      <c r="GE179" s="14"/>
      <c r="GF179" s="14"/>
      <c r="GG179" s="14"/>
      <c r="GH179" s="14"/>
      <c r="GI179" s="14"/>
      <c r="GJ179" s="14"/>
      <c r="GK179" s="14"/>
      <c r="GL179" s="14"/>
      <c r="GM179" s="14"/>
      <c r="GN179" s="14"/>
      <c r="GO179" s="14"/>
      <c r="GP179" s="14"/>
      <c r="GQ179" s="14"/>
      <c r="GR179" s="14"/>
      <c r="GS179" s="14"/>
      <c r="GT179" s="14"/>
      <c r="GU179" s="14"/>
      <c r="GV179" s="14"/>
      <c r="GW179" s="14"/>
      <c r="GX179" s="14"/>
      <c r="GY179" s="14"/>
      <c r="GZ179" s="14"/>
      <c r="HA179" s="14"/>
      <c r="HB179" s="14"/>
      <c r="HC179" s="14"/>
      <c r="HD179" s="14"/>
      <c r="HE179" s="14"/>
      <c r="HF179" s="14"/>
      <c r="HG179" s="14"/>
      <c r="HH179" s="14"/>
      <c r="HI179" s="14"/>
      <c r="HJ179" s="14"/>
      <c r="HK179" s="14"/>
      <c r="HL179" s="14"/>
      <c r="HM179" s="14"/>
      <c r="HN179" s="14"/>
      <c r="HO179" s="14"/>
      <c r="HP179" s="14"/>
    </row>
    <row r="180" spans="1:224" s="6" customFormat="1" ht="27.75" customHeight="1" outlineLevel="1">
      <c r="A180" s="434" t="s">
        <v>731</v>
      </c>
      <c r="B180" s="34" t="s">
        <v>732</v>
      </c>
      <c r="C180" s="266" t="s">
        <v>242</v>
      </c>
      <c r="D180" s="406">
        <v>0</v>
      </c>
      <c r="E180" s="177">
        <v>0</v>
      </c>
      <c r="F180" s="177">
        <f t="shared" si="59"/>
        <v>0</v>
      </c>
      <c r="G180" s="344">
        <v>2836.2840000000001</v>
      </c>
      <c r="H180" s="177">
        <v>1</v>
      </c>
      <c r="I180" s="176">
        <f>H180*G180</f>
        <v>2836.2840000000001</v>
      </c>
      <c r="J180" s="419">
        <f t="shared" si="56"/>
        <v>2836.2840000000001</v>
      </c>
      <c r="K180" s="148">
        <f t="shared" si="57"/>
        <v>1</v>
      </c>
      <c r="L180" s="147">
        <f t="shared" si="58"/>
        <v>2836.2840000000001</v>
      </c>
      <c r="M180" s="100"/>
      <c r="N180" s="100"/>
      <c r="O180" s="100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  <c r="BP180" s="14"/>
      <c r="BQ180" s="14"/>
      <c r="BR180" s="14"/>
      <c r="BS180" s="14"/>
      <c r="BT180" s="14"/>
      <c r="BU180" s="14"/>
      <c r="BV180" s="14"/>
      <c r="BW180" s="14"/>
      <c r="BX180" s="14"/>
      <c r="BY180" s="14"/>
      <c r="BZ180" s="14"/>
      <c r="CA180" s="14"/>
      <c r="CB180" s="14"/>
      <c r="CC180" s="14"/>
      <c r="CD180" s="14"/>
      <c r="CE180" s="14"/>
      <c r="CF180" s="14"/>
      <c r="CG180" s="14"/>
      <c r="CH180" s="14"/>
      <c r="CI180" s="14"/>
      <c r="CJ180" s="14"/>
      <c r="CK180" s="14"/>
      <c r="CL180" s="14"/>
      <c r="CM180" s="14"/>
      <c r="CN180" s="14"/>
      <c r="CO180" s="14"/>
      <c r="CP180" s="14"/>
      <c r="CQ180" s="14"/>
      <c r="CR180" s="14"/>
      <c r="CS180" s="14"/>
      <c r="CT180" s="14"/>
      <c r="CU180" s="14"/>
      <c r="CV180" s="14"/>
      <c r="CW180" s="14"/>
      <c r="CX180" s="14"/>
      <c r="CY180" s="14"/>
      <c r="CZ180" s="14"/>
      <c r="DA180" s="14"/>
      <c r="DB180" s="14"/>
      <c r="DC180" s="14"/>
      <c r="DD180" s="14"/>
      <c r="DE180" s="14"/>
      <c r="DF180" s="14"/>
      <c r="DG180" s="14"/>
      <c r="DH180" s="14"/>
      <c r="DI180" s="14"/>
      <c r="DJ180" s="14"/>
      <c r="DK180" s="14"/>
      <c r="DL180" s="14"/>
      <c r="DM180" s="14"/>
      <c r="DN180" s="14"/>
      <c r="DO180" s="14"/>
      <c r="DP180" s="14"/>
      <c r="DQ180" s="14"/>
      <c r="DR180" s="14"/>
      <c r="DS180" s="14"/>
      <c r="DT180" s="14"/>
      <c r="DU180" s="14"/>
      <c r="DV180" s="14"/>
      <c r="DW180" s="14"/>
      <c r="DX180" s="14"/>
      <c r="DY180" s="14"/>
      <c r="DZ180" s="14"/>
      <c r="EA180" s="14"/>
      <c r="EB180" s="14"/>
      <c r="EC180" s="14"/>
      <c r="ED180" s="14"/>
      <c r="EE180" s="14"/>
      <c r="EF180" s="14"/>
      <c r="EG180" s="14"/>
      <c r="EH180" s="14"/>
      <c r="EI180" s="14"/>
      <c r="EJ180" s="14"/>
      <c r="EK180" s="14"/>
      <c r="EL180" s="14"/>
      <c r="EM180" s="14"/>
      <c r="EN180" s="14"/>
      <c r="EO180" s="14"/>
      <c r="EP180" s="14"/>
      <c r="EQ180" s="14"/>
      <c r="ER180" s="14"/>
      <c r="ES180" s="14"/>
      <c r="ET180" s="14"/>
      <c r="EU180" s="14"/>
      <c r="EV180" s="14"/>
      <c r="EW180" s="14"/>
      <c r="EX180" s="14"/>
      <c r="EY180" s="14"/>
      <c r="EZ180" s="14"/>
      <c r="FA180" s="14"/>
      <c r="FB180" s="14"/>
      <c r="FC180" s="14"/>
      <c r="FD180" s="14"/>
      <c r="FE180" s="14"/>
      <c r="FF180" s="14"/>
      <c r="FG180" s="14"/>
      <c r="FH180" s="14"/>
      <c r="FI180" s="14"/>
      <c r="FJ180" s="14"/>
      <c r="FK180" s="14"/>
      <c r="FL180" s="14"/>
      <c r="FM180" s="14"/>
      <c r="FN180" s="14"/>
      <c r="FO180" s="14"/>
      <c r="FP180" s="14"/>
      <c r="FQ180" s="14"/>
      <c r="FR180" s="14"/>
      <c r="FS180" s="14"/>
      <c r="FT180" s="14"/>
      <c r="FU180" s="14"/>
      <c r="FV180" s="14"/>
      <c r="FW180" s="14"/>
      <c r="FX180" s="14"/>
      <c r="FY180" s="14"/>
      <c r="FZ180" s="14"/>
      <c r="GA180" s="14"/>
      <c r="GB180" s="14"/>
      <c r="GC180" s="14"/>
      <c r="GD180" s="14"/>
      <c r="GE180" s="14"/>
      <c r="GF180" s="14"/>
      <c r="GG180" s="14"/>
      <c r="GH180" s="14"/>
      <c r="GI180" s="14"/>
      <c r="GJ180" s="14"/>
      <c r="GK180" s="14"/>
      <c r="GL180" s="14"/>
      <c r="GM180" s="14"/>
      <c r="GN180" s="14"/>
      <c r="GO180" s="14"/>
      <c r="GP180" s="14"/>
      <c r="GQ180" s="14"/>
      <c r="GR180" s="14"/>
      <c r="GS180" s="14"/>
      <c r="GT180" s="14"/>
      <c r="GU180" s="14"/>
      <c r="GV180" s="14"/>
      <c r="GW180" s="14"/>
      <c r="GX180" s="14"/>
      <c r="GY180" s="14"/>
      <c r="GZ180" s="14"/>
      <c r="HA180" s="14"/>
      <c r="HB180" s="14"/>
      <c r="HC180" s="14"/>
      <c r="HD180" s="14"/>
      <c r="HE180" s="14"/>
      <c r="HF180" s="14"/>
      <c r="HG180" s="14"/>
      <c r="HH180" s="14"/>
      <c r="HI180" s="14"/>
      <c r="HJ180" s="14"/>
      <c r="HK180" s="14"/>
      <c r="HL180" s="14"/>
      <c r="HM180" s="14"/>
      <c r="HN180" s="14"/>
      <c r="HO180" s="14"/>
      <c r="HP180" s="14"/>
    </row>
    <row r="181" spans="1:224" s="6" customFormat="1">
      <c r="A181" s="29" t="s">
        <v>733</v>
      </c>
      <c r="B181" s="53" t="s">
        <v>314</v>
      </c>
      <c r="C181" s="276"/>
      <c r="D181" s="366"/>
      <c r="E181" s="201"/>
      <c r="F181" s="208">
        <f>SUM(F182:F186)</f>
        <v>996.5254920000001</v>
      </c>
      <c r="G181" s="366"/>
      <c r="H181" s="201"/>
      <c r="I181" s="208">
        <f>SUM(I182:I186)</f>
        <v>2222.7763770000001</v>
      </c>
      <c r="J181" s="354"/>
      <c r="K181" s="146"/>
      <c r="L181" s="208">
        <f>SUM(L182:L186)</f>
        <v>1226.2508850000004</v>
      </c>
      <c r="M181" s="110"/>
      <c r="N181" s="110"/>
      <c r="O181" s="110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  <c r="BP181" s="14"/>
      <c r="BQ181" s="14"/>
      <c r="BR181" s="14"/>
      <c r="BS181" s="14"/>
      <c r="BT181" s="14"/>
      <c r="BU181" s="14"/>
      <c r="BV181" s="14"/>
      <c r="BW181" s="14"/>
      <c r="BX181" s="14"/>
      <c r="BY181" s="14"/>
      <c r="BZ181" s="14"/>
      <c r="CA181" s="14"/>
      <c r="CB181" s="14"/>
      <c r="CC181" s="14"/>
      <c r="CD181" s="14"/>
      <c r="CE181" s="14"/>
      <c r="CF181" s="14"/>
      <c r="CG181" s="14"/>
      <c r="CH181" s="14"/>
      <c r="CI181" s="14"/>
      <c r="CJ181" s="14"/>
      <c r="CK181" s="14"/>
      <c r="CL181" s="14"/>
      <c r="CM181" s="14"/>
      <c r="CN181" s="14"/>
      <c r="CO181" s="14"/>
      <c r="CP181" s="14"/>
      <c r="CQ181" s="14"/>
      <c r="CR181" s="14"/>
      <c r="CS181" s="14"/>
      <c r="CT181" s="14"/>
      <c r="CU181" s="14"/>
      <c r="CV181" s="14"/>
      <c r="CW181" s="14"/>
      <c r="CX181" s="14"/>
      <c r="CY181" s="14"/>
      <c r="CZ181" s="14"/>
      <c r="DA181" s="14"/>
      <c r="DB181" s="14"/>
      <c r="DC181" s="14"/>
      <c r="DD181" s="14"/>
      <c r="DE181" s="14"/>
      <c r="DF181" s="14"/>
      <c r="DG181" s="14"/>
      <c r="DH181" s="14"/>
      <c r="DI181" s="14"/>
      <c r="DJ181" s="14"/>
      <c r="DK181" s="14"/>
      <c r="DL181" s="14"/>
      <c r="DM181" s="14"/>
      <c r="DN181" s="14"/>
      <c r="DO181" s="14"/>
      <c r="DP181" s="14"/>
      <c r="DQ181" s="14"/>
      <c r="DR181" s="14"/>
      <c r="DS181" s="14"/>
      <c r="DT181" s="14"/>
      <c r="DU181" s="14"/>
      <c r="DV181" s="14"/>
      <c r="DW181" s="14"/>
      <c r="DX181" s="14"/>
      <c r="DY181" s="14"/>
      <c r="DZ181" s="14"/>
      <c r="EA181" s="14"/>
      <c r="EB181" s="14"/>
      <c r="EC181" s="14"/>
      <c r="ED181" s="14"/>
      <c r="EE181" s="14"/>
      <c r="EF181" s="14"/>
      <c r="EG181" s="14"/>
      <c r="EH181" s="14"/>
      <c r="EI181" s="14"/>
      <c r="EJ181" s="14"/>
      <c r="EK181" s="14"/>
      <c r="EL181" s="14"/>
      <c r="EM181" s="14"/>
      <c r="EN181" s="14"/>
      <c r="EO181" s="14"/>
      <c r="EP181" s="14"/>
      <c r="EQ181" s="14"/>
      <c r="ER181" s="14"/>
      <c r="ES181" s="14"/>
      <c r="ET181" s="14"/>
      <c r="EU181" s="14"/>
      <c r="EV181" s="14"/>
      <c r="EW181" s="14"/>
      <c r="EX181" s="14"/>
      <c r="EY181" s="14"/>
      <c r="EZ181" s="14"/>
      <c r="FA181" s="14"/>
      <c r="FB181" s="14"/>
      <c r="FC181" s="14"/>
      <c r="FD181" s="14"/>
      <c r="FE181" s="14"/>
      <c r="FF181" s="14"/>
      <c r="FG181" s="14"/>
      <c r="FH181" s="14"/>
      <c r="FI181" s="14"/>
      <c r="FJ181" s="14"/>
      <c r="FK181" s="14"/>
      <c r="FL181" s="14"/>
      <c r="FM181" s="14"/>
      <c r="FN181" s="14"/>
      <c r="FO181" s="14"/>
      <c r="FP181" s="14"/>
      <c r="FQ181" s="14"/>
      <c r="FR181" s="14"/>
      <c r="FS181" s="14"/>
      <c r="FT181" s="14"/>
      <c r="FU181" s="14"/>
      <c r="FV181" s="14"/>
      <c r="FW181" s="14"/>
      <c r="FX181" s="14"/>
      <c r="FY181" s="14"/>
      <c r="FZ181" s="14"/>
      <c r="GA181" s="14"/>
      <c r="GB181" s="14"/>
      <c r="GC181" s="14"/>
      <c r="GD181" s="14"/>
      <c r="GE181" s="14"/>
      <c r="GF181" s="14"/>
      <c r="GG181" s="14"/>
      <c r="GH181" s="14"/>
      <c r="GI181" s="14"/>
      <c r="GJ181" s="14"/>
      <c r="GK181" s="14"/>
      <c r="GL181" s="14"/>
      <c r="GM181" s="14"/>
      <c r="GN181" s="14"/>
      <c r="GO181" s="14"/>
      <c r="GP181" s="14"/>
      <c r="GQ181" s="14"/>
      <c r="GR181" s="14"/>
      <c r="GS181" s="14"/>
      <c r="GT181" s="14"/>
      <c r="GU181" s="14"/>
      <c r="GV181" s="14"/>
      <c r="GW181" s="14"/>
      <c r="GX181" s="14"/>
      <c r="GY181" s="14"/>
      <c r="GZ181" s="14"/>
      <c r="HA181" s="14"/>
      <c r="HB181" s="14"/>
      <c r="HC181" s="14"/>
      <c r="HD181" s="14"/>
      <c r="HE181" s="14"/>
      <c r="HF181" s="14"/>
      <c r="HG181" s="14"/>
      <c r="HH181" s="14"/>
      <c r="HI181" s="14"/>
      <c r="HJ181" s="14"/>
      <c r="HK181" s="14"/>
      <c r="HL181" s="14"/>
      <c r="HM181" s="14"/>
      <c r="HN181" s="14"/>
    </row>
    <row r="182" spans="1:224" s="10" customFormat="1" outlineLevel="1">
      <c r="A182" s="439" t="s">
        <v>995</v>
      </c>
      <c r="B182" s="50" t="s">
        <v>315</v>
      </c>
      <c r="C182" s="279" t="s">
        <v>242</v>
      </c>
      <c r="D182" s="437">
        <f>F182/E182</f>
        <v>16.360384499999999</v>
      </c>
      <c r="E182" s="438">
        <v>12</v>
      </c>
      <c r="F182" s="211">
        <f>[1]Зміни!$I$120</f>
        <v>196.324614</v>
      </c>
      <c r="G182" s="437">
        <f>D182</f>
        <v>16.360384499999999</v>
      </c>
      <c r="H182" s="438">
        <v>36</v>
      </c>
      <c r="I182" s="211">
        <f t="shared" ref="I182" si="60">H182*G182</f>
        <v>588.97384199999999</v>
      </c>
      <c r="J182" s="419">
        <f t="shared" ref="J182" si="61">G182-D182</f>
        <v>0</v>
      </c>
      <c r="K182" s="148">
        <f t="shared" ref="K182" si="62">H182-E182</f>
        <v>24</v>
      </c>
      <c r="L182" s="147">
        <f t="shared" ref="L182" si="63">I182-F182</f>
        <v>392.64922799999999</v>
      </c>
      <c r="M182" s="103"/>
      <c r="N182" s="103"/>
      <c r="O182" s="103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  <c r="BY182" s="16"/>
      <c r="BZ182" s="16"/>
      <c r="CA182" s="16"/>
      <c r="CB182" s="16"/>
      <c r="CC182" s="16"/>
      <c r="CD182" s="16"/>
      <c r="CE182" s="16"/>
      <c r="CF182" s="16"/>
      <c r="CG182" s="16"/>
      <c r="CH182" s="16"/>
      <c r="CI182" s="16"/>
      <c r="CJ182" s="16"/>
      <c r="CK182" s="16"/>
      <c r="CL182" s="16"/>
      <c r="CM182" s="16"/>
      <c r="CN182" s="16"/>
      <c r="CO182" s="16"/>
      <c r="CP182" s="16"/>
      <c r="CQ182" s="16"/>
      <c r="CR182" s="16"/>
      <c r="CS182" s="16"/>
      <c r="CT182" s="16"/>
      <c r="CU182" s="16"/>
      <c r="CV182" s="16"/>
      <c r="CW182" s="16"/>
      <c r="CX182" s="16"/>
      <c r="CY182" s="16"/>
      <c r="CZ182" s="16"/>
      <c r="DA182" s="16"/>
      <c r="DB182" s="16"/>
      <c r="DC182" s="16"/>
      <c r="DD182" s="16"/>
      <c r="DE182" s="16"/>
      <c r="DF182" s="16"/>
      <c r="DG182" s="16"/>
      <c r="DH182" s="16"/>
      <c r="DI182" s="16"/>
      <c r="DJ182" s="16"/>
      <c r="DK182" s="16"/>
      <c r="DL182" s="16"/>
      <c r="DM182" s="16"/>
      <c r="DN182" s="16"/>
      <c r="DO182" s="16"/>
      <c r="DP182" s="16"/>
      <c r="DQ182" s="16"/>
      <c r="DR182" s="16"/>
      <c r="DS182" s="16"/>
      <c r="DT182" s="16"/>
      <c r="DU182" s="16"/>
      <c r="DV182" s="16"/>
      <c r="DW182" s="16"/>
      <c r="DX182" s="16"/>
      <c r="DY182" s="16"/>
      <c r="DZ182" s="16"/>
      <c r="EA182" s="16"/>
      <c r="EB182" s="16"/>
      <c r="EC182" s="16"/>
      <c r="ED182" s="16"/>
      <c r="EE182" s="16"/>
      <c r="EF182" s="16"/>
      <c r="EG182" s="16"/>
      <c r="EH182" s="16"/>
      <c r="EI182" s="16"/>
      <c r="EJ182" s="16"/>
      <c r="EK182" s="16"/>
      <c r="EL182" s="16"/>
      <c r="EM182" s="16"/>
      <c r="EN182" s="16"/>
      <c r="EO182" s="16"/>
      <c r="EP182" s="16"/>
      <c r="EQ182" s="16"/>
      <c r="ER182" s="16"/>
      <c r="ES182" s="16"/>
      <c r="ET182" s="16"/>
      <c r="EU182" s="16"/>
      <c r="EV182" s="16"/>
      <c r="EW182" s="16"/>
      <c r="EX182" s="16"/>
      <c r="EY182" s="16"/>
      <c r="EZ182" s="16"/>
      <c r="FA182" s="16"/>
      <c r="FB182" s="16"/>
      <c r="FC182" s="16"/>
      <c r="FD182" s="16"/>
      <c r="FE182" s="16"/>
      <c r="FF182" s="16"/>
      <c r="FG182" s="16"/>
      <c r="FH182" s="16"/>
      <c r="FI182" s="16"/>
      <c r="FJ182" s="16"/>
      <c r="FK182" s="16"/>
      <c r="FL182" s="16"/>
      <c r="FM182" s="16"/>
      <c r="FN182" s="16"/>
      <c r="FO182" s="16"/>
      <c r="FP182" s="16"/>
      <c r="FQ182" s="16"/>
      <c r="FR182" s="16"/>
      <c r="FS182" s="16"/>
      <c r="FT182" s="16"/>
      <c r="FU182" s="16"/>
      <c r="FV182" s="16"/>
      <c r="FW182" s="16"/>
      <c r="FX182" s="16"/>
      <c r="FY182" s="16"/>
      <c r="FZ182" s="16"/>
      <c r="GA182" s="16"/>
      <c r="GB182" s="16"/>
      <c r="GC182" s="16"/>
      <c r="GD182" s="16"/>
      <c r="GE182" s="16"/>
      <c r="GF182" s="16"/>
      <c r="GG182" s="16"/>
      <c r="GH182" s="16"/>
      <c r="GI182" s="16"/>
      <c r="GJ182" s="16"/>
      <c r="GK182" s="16"/>
      <c r="GL182" s="16"/>
      <c r="GM182" s="16"/>
      <c r="GN182" s="16"/>
      <c r="GO182" s="16"/>
      <c r="GP182" s="16"/>
      <c r="GQ182" s="16"/>
      <c r="GR182" s="16"/>
      <c r="GS182" s="16"/>
      <c r="GT182" s="16"/>
      <c r="GU182" s="16"/>
      <c r="GV182" s="16"/>
      <c r="GW182" s="16"/>
      <c r="GX182" s="16"/>
      <c r="GY182" s="16"/>
      <c r="GZ182" s="16"/>
      <c r="HA182" s="16"/>
      <c r="HB182" s="16"/>
      <c r="HC182" s="16"/>
      <c r="HD182" s="16"/>
      <c r="HE182" s="16"/>
      <c r="HF182" s="16"/>
      <c r="HG182" s="16"/>
      <c r="HH182" s="16"/>
      <c r="HI182" s="16"/>
      <c r="HJ182" s="16"/>
      <c r="HK182" s="16"/>
      <c r="HL182" s="16"/>
      <c r="HM182" s="16"/>
      <c r="HN182" s="16"/>
      <c r="HO182" s="16"/>
      <c r="HP182" s="16"/>
    </row>
    <row r="183" spans="1:224" s="10" customFormat="1" outlineLevel="1">
      <c r="A183" s="439" t="s">
        <v>996</v>
      </c>
      <c r="B183" s="50" t="s">
        <v>316</v>
      </c>
      <c r="C183" s="279" t="s">
        <v>242</v>
      </c>
      <c r="D183" s="437">
        <v>21.21</v>
      </c>
      <c r="E183" s="438">
        <v>4</v>
      </c>
      <c r="F183" s="211">
        <f t="shared" ref="F183" si="64">E183*D183</f>
        <v>84.84</v>
      </c>
      <c r="G183" s="437">
        <v>21.21</v>
      </c>
      <c r="H183" s="438">
        <v>12</v>
      </c>
      <c r="I183" s="211">
        <f t="shared" ref="I183" si="65">H183*G183</f>
        <v>254.52</v>
      </c>
      <c r="J183" s="419">
        <f t="shared" ref="J183" si="66">G183-D183</f>
        <v>0</v>
      </c>
      <c r="K183" s="148">
        <f t="shared" ref="K183" si="67">H183-E183</f>
        <v>8</v>
      </c>
      <c r="L183" s="147">
        <f t="shared" ref="L183" si="68">I183-F183</f>
        <v>169.68</v>
      </c>
      <c r="M183" s="100"/>
      <c r="N183" s="100"/>
      <c r="O183" s="100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  <c r="BY183" s="16"/>
      <c r="BZ183" s="16"/>
      <c r="CA183" s="16"/>
      <c r="CB183" s="16"/>
      <c r="CC183" s="16"/>
      <c r="CD183" s="16"/>
      <c r="CE183" s="16"/>
      <c r="CF183" s="16"/>
      <c r="CG183" s="16"/>
      <c r="CH183" s="16"/>
      <c r="CI183" s="16"/>
      <c r="CJ183" s="16"/>
      <c r="CK183" s="16"/>
      <c r="CL183" s="16"/>
      <c r="CM183" s="16"/>
      <c r="CN183" s="16"/>
      <c r="CO183" s="16"/>
      <c r="CP183" s="16"/>
      <c r="CQ183" s="16"/>
      <c r="CR183" s="16"/>
      <c r="CS183" s="16"/>
      <c r="CT183" s="16"/>
      <c r="CU183" s="16"/>
      <c r="CV183" s="16"/>
      <c r="CW183" s="16"/>
      <c r="CX183" s="16"/>
      <c r="CY183" s="16"/>
      <c r="CZ183" s="16"/>
      <c r="DA183" s="16"/>
      <c r="DB183" s="16"/>
      <c r="DC183" s="16"/>
      <c r="DD183" s="16"/>
      <c r="DE183" s="16"/>
      <c r="DF183" s="16"/>
      <c r="DG183" s="16"/>
      <c r="DH183" s="16"/>
      <c r="DI183" s="16"/>
      <c r="DJ183" s="16"/>
      <c r="DK183" s="16"/>
      <c r="DL183" s="16"/>
      <c r="DM183" s="16"/>
      <c r="DN183" s="16"/>
      <c r="DO183" s="16"/>
      <c r="DP183" s="16"/>
      <c r="DQ183" s="16"/>
      <c r="DR183" s="16"/>
      <c r="DS183" s="16"/>
      <c r="DT183" s="16"/>
      <c r="DU183" s="16"/>
      <c r="DV183" s="16"/>
      <c r="DW183" s="16"/>
      <c r="DX183" s="16"/>
      <c r="DY183" s="16"/>
      <c r="DZ183" s="16"/>
      <c r="EA183" s="16"/>
      <c r="EB183" s="16"/>
      <c r="EC183" s="16"/>
      <c r="ED183" s="16"/>
      <c r="EE183" s="16"/>
      <c r="EF183" s="16"/>
      <c r="EG183" s="16"/>
      <c r="EH183" s="16"/>
      <c r="EI183" s="16"/>
      <c r="EJ183" s="16"/>
      <c r="EK183" s="16"/>
      <c r="EL183" s="16"/>
      <c r="EM183" s="16"/>
      <c r="EN183" s="16"/>
      <c r="EO183" s="16"/>
      <c r="EP183" s="16"/>
      <c r="EQ183" s="16"/>
      <c r="ER183" s="16"/>
      <c r="ES183" s="16"/>
      <c r="ET183" s="16"/>
      <c r="EU183" s="16"/>
      <c r="EV183" s="16"/>
      <c r="EW183" s="16"/>
      <c r="EX183" s="16"/>
      <c r="EY183" s="16"/>
      <c r="EZ183" s="16"/>
      <c r="FA183" s="16"/>
      <c r="FB183" s="16"/>
      <c r="FC183" s="16"/>
      <c r="FD183" s="16"/>
      <c r="FE183" s="16"/>
      <c r="FF183" s="16"/>
      <c r="FG183" s="16"/>
      <c r="FH183" s="16"/>
      <c r="FI183" s="16"/>
      <c r="FJ183" s="16"/>
      <c r="FK183" s="16"/>
      <c r="FL183" s="16"/>
      <c r="FM183" s="16"/>
      <c r="FN183" s="16"/>
      <c r="FO183" s="16"/>
      <c r="FP183" s="16"/>
      <c r="FQ183" s="16"/>
      <c r="FR183" s="16"/>
      <c r="FS183" s="16"/>
      <c r="FT183" s="16"/>
      <c r="FU183" s="16"/>
      <c r="FV183" s="16"/>
      <c r="FW183" s="16"/>
      <c r="FX183" s="16"/>
      <c r="FY183" s="16"/>
      <c r="FZ183" s="16"/>
      <c r="GA183" s="16"/>
      <c r="GB183" s="16"/>
      <c r="GC183" s="16"/>
      <c r="GD183" s="16"/>
      <c r="GE183" s="16"/>
      <c r="GF183" s="16"/>
      <c r="GG183" s="16"/>
      <c r="GH183" s="16"/>
      <c r="GI183" s="16"/>
      <c r="GJ183" s="16"/>
      <c r="GK183" s="16"/>
      <c r="GL183" s="16"/>
      <c r="GM183" s="16"/>
      <c r="GN183" s="16"/>
      <c r="GO183" s="16"/>
      <c r="GP183" s="16"/>
      <c r="GQ183" s="16"/>
      <c r="GR183" s="16"/>
      <c r="GS183" s="16"/>
      <c r="GT183" s="16"/>
      <c r="GU183" s="16"/>
      <c r="GV183" s="16"/>
      <c r="GW183" s="16"/>
      <c r="GX183" s="16"/>
      <c r="GY183" s="16"/>
      <c r="GZ183" s="16"/>
      <c r="HA183" s="16"/>
      <c r="HB183" s="16"/>
      <c r="HC183" s="16"/>
      <c r="HD183" s="16"/>
      <c r="HE183" s="16"/>
      <c r="HF183" s="16"/>
      <c r="HG183" s="16"/>
      <c r="HH183" s="16"/>
      <c r="HI183" s="16"/>
      <c r="HJ183" s="16"/>
      <c r="HK183" s="16"/>
      <c r="HL183" s="16"/>
      <c r="HM183" s="16"/>
      <c r="HN183" s="16"/>
      <c r="HO183" s="16"/>
      <c r="HP183" s="16"/>
    </row>
    <row r="184" spans="1:224" s="10" customFormat="1" outlineLevel="1">
      <c r="A184" s="439" t="s">
        <v>997</v>
      </c>
      <c r="B184" s="50" t="s">
        <v>317</v>
      </c>
      <c r="C184" s="279" t="s">
        <v>242</v>
      </c>
      <c r="D184" s="437">
        <v>8.7988999999999997</v>
      </c>
      <c r="E184" s="438">
        <v>12</v>
      </c>
      <c r="F184" s="211">
        <f t="shared" ref="F184:F186" si="69">E184*D184</f>
        <v>105.5868</v>
      </c>
      <c r="G184" s="437">
        <v>8.7988999999999997</v>
      </c>
      <c r="H184" s="438">
        <v>36</v>
      </c>
      <c r="I184" s="211">
        <f t="shared" ref="I184:I186" si="70">H184*G184</f>
        <v>316.7604</v>
      </c>
      <c r="J184" s="419">
        <f t="shared" ref="J184:J186" si="71">G184-D184</f>
        <v>0</v>
      </c>
      <c r="K184" s="148">
        <f t="shared" ref="K184:K186" si="72">H184-E184</f>
        <v>24</v>
      </c>
      <c r="L184" s="147">
        <f t="shared" ref="L184:L186" si="73">I184-F184</f>
        <v>211.17360000000002</v>
      </c>
      <c r="M184" s="100"/>
      <c r="N184" s="100"/>
      <c r="O184" s="100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  <c r="BY184" s="16"/>
      <c r="BZ184" s="16"/>
      <c r="CA184" s="16"/>
      <c r="CB184" s="16"/>
      <c r="CC184" s="16"/>
      <c r="CD184" s="16"/>
      <c r="CE184" s="16"/>
      <c r="CF184" s="16"/>
      <c r="CG184" s="16"/>
      <c r="CH184" s="16"/>
      <c r="CI184" s="16"/>
      <c r="CJ184" s="16"/>
      <c r="CK184" s="16"/>
      <c r="CL184" s="16"/>
      <c r="CM184" s="16"/>
      <c r="CN184" s="16"/>
      <c r="CO184" s="16"/>
      <c r="CP184" s="16"/>
      <c r="CQ184" s="16"/>
      <c r="CR184" s="16"/>
      <c r="CS184" s="16"/>
      <c r="CT184" s="16"/>
      <c r="CU184" s="16"/>
      <c r="CV184" s="16"/>
      <c r="CW184" s="16"/>
      <c r="CX184" s="16"/>
      <c r="CY184" s="16"/>
      <c r="CZ184" s="16"/>
      <c r="DA184" s="16"/>
      <c r="DB184" s="16"/>
      <c r="DC184" s="16"/>
      <c r="DD184" s="16"/>
      <c r="DE184" s="16"/>
      <c r="DF184" s="16"/>
      <c r="DG184" s="16"/>
      <c r="DH184" s="16"/>
      <c r="DI184" s="16"/>
      <c r="DJ184" s="16"/>
      <c r="DK184" s="16"/>
      <c r="DL184" s="16"/>
      <c r="DM184" s="16"/>
      <c r="DN184" s="16"/>
      <c r="DO184" s="16"/>
      <c r="DP184" s="16"/>
      <c r="DQ184" s="16"/>
      <c r="DR184" s="16"/>
      <c r="DS184" s="16"/>
      <c r="DT184" s="16"/>
      <c r="DU184" s="16"/>
      <c r="DV184" s="16"/>
      <c r="DW184" s="16"/>
      <c r="DX184" s="16"/>
      <c r="DY184" s="16"/>
      <c r="DZ184" s="16"/>
      <c r="EA184" s="16"/>
      <c r="EB184" s="16"/>
      <c r="EC184" s="16"/>
      <c r="ED184" s="16"/>
      <c r="EE184" s="16"/>
      <c r="EF184" s="16"/>
      <c r="EG184" s="16"/>
      <c r="EH184" s="16"/>
      <c r="EI184" s="16"/>
      <c r="EJ184" s="16"/>
      <c r="EK184" s="16"/>
      <c r="EL184" s="16"/>
      <c r="EM184" s="16"/>
      <c r="EN184" s="16"/>
      <c r="EO184" s="16"/>
      <c r="EP184" s="16"/>
      <c r="EQ184" s="16"/>
      <c r="ER184" s="16"/>
      <c r="ES184" s="16"/>
      <c r="ET184" s="16"/>
      <c r="EU184" s="16"/>
      <c r="EV184" s="16"/>
      <c r="EW184" s="16"/>
      <c r="EX184" s="16"/>
      <c r="EY184" s="16"/>
      <c r="EZ184" s="16"/>
      <c r="FA184" s="16"/>
      <c r="FB184" s="16"/>
      <c r="FC184" s="16"/>
      <c r="FD184" s="16"/>
      <c r="FE184" s="16"/>
      <c r="FF184" s="16"/>
      <c r="FG184" s="16"/>
      <c r="FH184" s="16"/>
      <c r="FI184" s="16"/>
      <c r="FJ184" s="16"/>
      <c r="FK184" s="16"/>
      <c r="FL184" s="16"/>
      <c r="FM184" s="16"/>
      <c r="FN184" s="16"/>
      <c r="FO184" s="16"/>
      <c r="FP184" s="16"/>
      <c r="FQ184" s="16"/>
      <c r="FR184" s="16"/>
      <c r="FS184" s="16"/>
      <c r="FT184" s="16"/>
      <c r="FU184" s="16"/>
      <c r="FV184" s="16"/>
      <c r="FW184" s="16"/>
      <c r="FX184" s="16"/>
      <c r="FY184" s="16"/>
      <c r="FZ184" s="16"/>
      <c r="GA184" s="16"/>
      <c r="GB184" s="16"/>
      <c r="GC184" s="16"/>
      <c r="GD184" s="16"/>
      <c r="GE184" s="16"/>
      <c r="GF184" s="16"/>
      <c r="GG184" s="16"/>
      <c r="GH184" s="16"/>
      <c r="GI184" s="16"/>
      <c r="GJ184" s="16"/>
      <c r="GK184" s="16"/>
      <c r="GL184" s="16"/>
      <c r="GM184" s="16"/>
      <c r="GN184" s="16"/>
      <c r="GO184" s="16"/>
      <c r="GP184" s="16"/>
      <c r="GQ184" s="16"/>
      <c r="GR184" s="16"/>
      <c r="GS184" s="16"/>
      <c r="GT184" s="16"/>
      <c r="GU184" s="16"/>
      <c r="GV184" s="16"/>
      <c r="GW184" s="16"/>
      <c r="GX184" s="16"/>
      <c r="GY184" s="16"/>
      <c r="GZ184" s="16"/>
      <c r="HA184" s="16"/>
      <c r="HB184" s="16"/>
      <c r="HC184" s="16"/>
      <c r="HD184" s="16"/>
      <c r="HE184" s="16"/>
      <c r="HF184" s="16"/>
      <c r="HG184" s="16"/>
      <c r="HH184" s="16"/>
      <c r="HI184" s="16"/>
      <c r="HJ184" s="16"/>
      <c r="HK184" s="16"/>
      <c r="HL184" s="16"/>
      <c r="HM184" s="16"/>
      <c r="HN184" s="16"/>
      <c r="HO184" s="16"/>
      <c r="HP184" s="16"/>
    </row>
    <row r="185" spans="1:224" s="10" customFormat="1" outlineLevel="1">
      <c r="A185" s="439" t="s">
        <v>998</v>
      </c>
      <c r="B185" s="50" t="s">
        <v>318</v>
      </c>
      <c r="C185" s="279" t="s">
        <v>242</v>
      </c>
      <c r="D185" s="437">
        <v>1.2173335000000001</v>
      </c>
      <c r="E185" s="438">
        <v>468</v>
      </c>
      <c r="F185" s="211">
        <f t="shared" si="69"/>
        <v>569.71207800000002</v>
      </c>
      <c r="G185" s="437">
        <v>1.2173335000000001</v>
      </c>
      <c r="H185" s="438">
        <v>810</v>
      </c>
      <c r="I185" s="211">
        <f t="shared" si="70"/>
        <v>986.04013500000008</v>
      </c>
      <c r="J185" s="419">
        <f t="shared" si="71"/>
        <v>0</v>
      </c>
      <c r="K185" s="148">
        <f t="shared" si="72"/>
        <v>342</v>
      </c>
      <c r="L185" s="147">
        <f t="shared" si="73"/>
        <v>416.32805700000006</v>
      </c>
      <c r="M185" s="100"/>
      <c r="N185" s="100"/>
      <c r="O185" s="100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  <c r="BY185" s="16"/>
      <c r="BZ185" s="16"/>
      <c r="CA185" s="16"/>
      <c r="CB185" s="16"/>
      <c r="CC185" s="16"/>
      <c r="CD185" s="16"/>
      <c r="CE185" s="16"/>
      <c r="CF185" s="16"/>
      <c r="CG185" s="16"/>
      <c r="CH185" s="16"/>
      <c r="CI185" s="16"/>
      <c r="CJ185" s="16"/>
      <c r="CK185" s="16"/>
      <c r="CL185" s="16"/>
      <c r="CM185" s="16"/>
      <c r="CN185" s="16"/>
      <c r="CO185" s="16"/>
      <c r="CP185" s="16"/>
      <c r="CQ185" s="16"/>
      <c r="CR185" s="16"/>
      <c r="CS185" s="16"/>
      <c r="CT185" s="16"/>
      <c r="CU185" s="16"/>
      <c r="CV185" s="16"/>
      <c r="CW185" s="16"/>
      <c r="CX185" s="16"/>
      <c r="CY185" s="16"/>
      <c r="CZ185" s="16"/>
      <c r="DA185" s="16"/>
      <c r="DB185" s="16"/>
      <c r="DC185" s="16"/>
      <c r="DD185" s="16"/>
      <c r="DE185" s="16"/>
      <c r="DF185" s="16"/>
      <c r="DG185" s="16"/>
      <c r="DH185" s="16"/>
      <c r="DI185" s="16"/>
      <c r="DJ185" s="16"/>
      <c r="DK185" s="16"/>
      <c r="DL185" s="16"/>
      <c r="DM185" s="16"/>
      <c r="DN185" s="16"/>
      <c r="DO185" s="16"/>
      <c r="DP185" s="16"/>
      <c r="DQ185" s="16"/>
      <c r="DR185" s="16"/>
      <c r="DS185" s="16"/>
      <c r="DT185" s="16"/>
      <c r="DU185" s="16"/>
      <c r="DV185" s="16"/>
      <c r="DW185" s="16"/>
      <c r="DX185" s="16"/>
      <c r="DY185" s="16"/>
      <c r="DZ185" s="16"/>
      <c r="EA185" s="16"/>
      <c r="EB185" s="16"/>
      <c r="EC185" s="16"/>
      <c r="ED185" s="16"/>
      <c r="EE185" s="16"/>
      <c r="EF185" s="16"/>
      <c r="EG185" s="16"/>
      <c r="EH185" s="16"/>
      <c r="EI185" s="16"/>
      <c r="EJ185" s="16"/>
      <c r="EK185" s="16"/>
      <c r="EL185" s="16"/>
      <c r="EM185" s="16"/>
      <c r="EN185" s="16"/>
      <c r="EO185" s="16"/>
      <c r="EP185" s="16"/>
      <c r="EQ185" s="16"/>
      <c r="ER185" s="16"/>
      <c r="ES185" s="16"/>
      <c r="ET185" s="16"/>
      <c r="EU185" s="16"/>
      <c r="EV185" s="16"/>
      <c r="EW185" s="16"/>
      <c r="EX185" s="16"/>
      <c r="EY185" s="16"/>
      <c r="EZ185" s="16"/>
      <c r="FA185" s="16"/>
      <c r="FB185" s="16"/>
      <c r="FC185" s="16"/>
      <c r="FD185" s="16"/>
      <c r="FE185" s="16"/>
      <c r="FF185" s="16"/>
      <c r="FG185" s="16"/>
      <c r="FH185" s="16"/>
      <c r="FI185" s="16"/>
      <c r="FJ185" s="16"/>
      <c r="FK185" s="16"/>
      <c r="FL185" s="16"/>
      <c r="FM185" s="16"/>
      <c r="FN185" s="16"/>
      <c r="FO185" s="16"/>
      <c r="FP185" s="16"/>
      <c r="FQ185" s="16"/>
      <c r="FR185" s="16"/>
      <c r="FS185" s="16"/>
      <c r="FT185" s="16"/>
      <c r="FU185" s="16"/>
      <c r="FV185" s="16"/>
      <c r="FW185" s="16"/>
      <c r="FX185" s="16"/>
      <c r="FY185" s="16"/>
      <c r="FZ185" s="16"/>
      <c r="GA185" s="16"/>
      <c r="GB185" s="16"/>
      <c r="GC185" s="16"/>
      <c r="GD185" s="16"/>
      <c r="GE185" s="16"/>
      <c r="GF185" s="16"/>
      <c r="GG185" s="16"/>
      <c r="GH185" s="16"/>
      <c r="GI185" s="16"/>
      <c r="GJ185" s="16"/>
      <c r="GK185" s="16"/>
      <c r="GL185" s="16"/>
      <c r="GM185" s="16"/>
      <c r="GN185" s="16"/>
      <c r="GO185" s="16"/>
      <c r="GP185" s="16"/>
      <c r="GQ185" s="16"/>
      <c r="GR185" s="16"/>
      <c r="GS185" s="16"/>
      <c r="GT185" s="16"/>
      <c r="GU185" s="16"/>
      <c r="GV185" s="16"/>
      <c r="GW185" s="16"/>
      <c r="GX185" s="16"/>
      <c r="GY185" s="16"/>
      <c r="GZ185" s="16"/>
      <c r="HA185" s="16"/>
      <c r="HB185" s="16"/>
      <c r="HC185" s="16"/>
      <c r="HD185" s="16"/>
      <c r="HE185" s="16"/>
      <c r="HF185" s="16"/>
      <c r="HG185" s="16"/>
      <c r="HH185" s="16"/>
      <c r="HI185" s="16"/>
      <c r="HJ185" s="16"/>
      <c r="HK185" s="16"/>
      <c r="HL185" s="16"/>
      <c r="HM185" s="16"/>
      <c r="HN185" s="16"/>
      <c r="HO185" s="16"/>
      <c r="HP185" s="16"/>
    </row>
    <row r="186" spans="1:224" s="10" customFormat="1" outlineLevel="1">
      <c r="A186" s="439" t="s">
        <v>999</v>
      </c>
      <c r="B186" s="50" t="s">
        <v>319</v>
      </c>
      <c r="C186" s="279" t="s">
        <v>242</v>
      </c>
      <c r="D186" s="437">
        <v>0.60699999999999998</v>
      </c>
      <c r="E186" s="438">
        <v>66</v>
      </c>
      <c r="F186" s="211">
        <f t="shared" si="69"/>
        <v>40.061999999999998</v>
      </c>
      <c r="G186" s="437">
        <v>0.60699999999999998</v>
      </c>
      <c r="H186" s="438">
        <v>126</v>
      </c>
      <c r="I186" s="211">
        <f t="shared" si="70"/>
        <v>76.481999999999999</v>
      </c>
      <c r="J186" s="419">
        <f t="shared" si="71"/>
        <v>0</v>
      </c>
      <c r="K186" s="148">
        <f t="shared" si="72"/>
        <v>60</v>
      </c>
      <c r="L186" s="147">
        <f t="shared" si="73"/>
        <v>36.42</v>
      </c>
      <c r="M186" s="100"/>
      <c r="N186" s="100"/>
      <c r="O186" s="100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  <c r="BY186" s="16"/>
      <c r="BZ186" s="16"/>
      <c r="CA186" s="16"/>
      <c r="CB186" s="16"/>
      <c r="CC186" s="16"/>
      <c r="CD186" s="16"/>
      <c r="CE186" s="16"/>
      <c r="CF186" s="16"/>
      <c r="CG186" s="16"/>
      <c r="CH186" s="16"/>
      <c r="CI186" s="16"/>
      <c r="CJ186" s="16"/>
      <c r="CK186" s="16"/>
      <c r="CL186" s="16"/>
      <c r="CM186" s="16"/>
      <c r="CN186" s="16"/>
      <c r="CO186" s="16"/>
      <c r="CP186" s="16"/>
      <c r="CQ186" s="16"/>
      <c r="CR186" s="16"/>
      <c r="CS186" s="16"/>
      <c r="CT186" s="16"/>
      <c r="CU186" s="16"/>
      <c r="CV186" s="16"/>
      <c r="CW186" s="16"/>
      <c r="CX186" s="16"/>
      <c r="CY186" s="16"/>
      <c r="CZ186" s="16"/>
      <c r="DA186" s="16"/>
      <c r="DB186" s="16"/>
      <c r="DC186" s="16"/>
      <c r="DD186" s="16"/>
      <c r="DE186" s="16"/>
      <c r="DF186" s="16"/>
      <c r="DG186" s="16"/>
      <c r="DH186" s="16"/>
      <c r="DI186" s="16"/>
      <c r="DJ186" s="16"/>
      <c r="DK186" s="16"/>
      <c r="DL186" s="16"/>
      <c r="DM186" s="16"/>
      <c r="DN186" s="16"/>
      <c r="DO186" s="16"/>
      <c r="DP186" s="16"/>
      <c r="DQ186" s="16"/>
      <c r="DR186" s="16"/>
      <c r="DS186" s="16"/>
      <c r="DT186" s="16"/>
      <c r="DU186" s="16"/>
      <c r="DV186" s="16"/>
      <c r="DW186" s="16"/>
      <c r="DX186" s="16"/>
      <c r="DY186" s="16"/>
      <c r="DZ186" s="16"/>
      <c r="EA186" s="16"/>
      <c r="EB186" s="16"/>
      <c r="EC186" s="16"/>
      <c r="ED186" s="16"/>
      <c r="EE186" s="16"/>
      <c r="EF186" s="16"/>
      <c r="EG186" s="16"/>
      <c r="EH186" s="16"/>
      <c r="EI186" s="16"/>
      <c r="EJ186" s="16"/>
      <c r="EK186" s="16"/>
      <c r="EL186" s="16"/>
      <c r="EM186" s="16"/>
      <c r="EN186" s="16"/>
      <c r="EO186" s="16"/>
      <c r="EP186" s="16"/>
      <c r="EQ186" s="16"/>
      <c r="ER186" s="16"/>
      <c r="ES186" s="16"/>
      <c r="ET186" s="16"/>
      <c r="EU186" s="16"/>
      <c r="EV186" s="16"/>
      <c r="EW186" s="16"/>
      <c r="EX186" s="16"/>
      <c r="EY186" s="16"/>
      <c r="EZ186" s="16"/>
      <c r="FA186" s="16"/>
      <c r="FB186" s="16"/>
      <c r="FC186" s="16"/>
      <c r="FD186" s="16"/>
      <c r="FE186" s="16"/>
      <c r="FF186" s="16"/>
      <c r="FG186" s="16"/>
      <c r="FH186" s="16"/>
      <c r="FI186" s="16"/>
      <c r="FJ186" s="16"/>
      <c r="FK186" s="16"/>
      <c r="FL186" s="16"/>
      <c r="FM186" s="16"/>
      <c r="FN186" s="16"/>
      <c r="FO186" s="16"/>
      <c r="FP186" s="16"/>
      <c r="FQ186" s="16"/>
      <c r="FR186" s="16"/>
      <c r="FS186" s="16"/>
      <c r="FT186" s="16"/>
      <c r="FU186" s="16"/>
      <c r="FV186" s="16"/>
      <c r="FW186" s="16"/>
      <c r="FX186" s="16"/>
      <c r="FY186" s="16"/>
      <c r="FZ186" s="16"/>
      <c r="GA186" s="16"/>
      <c r="GB186" s="16"/>
      <c r="GC186" s="16"/>
      <c r="GD186" s="16"/>
      <c r="GE186" s="16"/>
      <c r="GF186" s="16"/>
      <c r="GG186" s="16"/>
      <c r="GH186" s="16"/>
      <c r="GI186" s="16"/>
      <c r="GJ186" s="16"/>
      <c r="GK186" s="16"/>
      <c r="GL186" s="16"/>
      <c r="GM186" s="16"/>
      <c r="GN186" s="16"/>
      <c r="GO186" s="16"/>
      <c r="GP186" s="16"/>
      <c r="GQ186" s="16"/>
      <c r="GR186" s="16"/>
      <c r="GS186" s="16"/>
      <c r="GT186" s="16"/>
      <c r="GU186" s="16"/>
      <c r="GV186" s="16"/>
      <c r="GW186" s="16"/>
      <c r="GX186" s="16"/>
      <c r="GY186" s="16"/>
      <c r="GZ186" s="16"/>
      <c r="HA186" s="16"/>
      <c r="HB186" s="16"/>
      <c r="HC186" s="16"/>
      <c r="HD186" s="16"/>
      <c r="HE186" s="16"/>
      <c r="HF186" s="16"/>
      <c r="HG186" s="16"/>
      <c r="HH186" s="16"/>
      <c r="HI186" s="16"/>
      <c r="HJ186" s="16"/>
      <c r="HK186" s="16"/>
      <c r="HL186" s="16"/>
      <c r="HM186" s="16"/>
      <c r="HN186" s="16"/>
      <c r="HO186" s="16"/>
      <c r="HP186" s="16"/>
    </row>
    <row r="187" spans="1:224" s="9" customFormat="1">
      <c r="A187" s="29" t="s">
        <v>734</v>
      </c>
      <c r="B187" s="53" t="s">
        <v>320</v>
      </c>
      <c r="C187" s="276"/>
      <c r="D187" s="366"/>
      <c r="E187" s="201"/>
      <c r="F187" s="208">
        <f>SUM(F188:F210)</f>
        <v>9089.2035000000014</v>
      </c>
      <c r="G187" s="366"/>
      <c r="H187" s="201"/>
      <c r="I187" s="208">
        <f>SUM(I188:I210)</f>
        <v>18421.478190000009</v>
      </c>
      <c r="J187" s="354"/>
      <c r="K187" s="146"/>
      <c r="L187" s="208">
        <f>SUM(L188:L210)</f>
        <v>9332.2746899999984</v>
      </c>
      <c r="M187" s="110"/>
      <c r="N187" s="110"/>
      <c r="O187" s="110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15"/>
      <c r="ED187" s="15"/>
      <c r="EE187" s="15"/>
      <c r="EF187" s="15"/>
      <c r="EG187" s="15"/>
      <c r="EH187" s="15"/>
      <c r="EI187" s="15"/>
      <c r="EJ187" s="15"/>
      <c r="EK187" s="15"/>
      <c r="EL187" s="15"/>
      <c r="EM187" s="15"/>
      <c r="EN187" s="15"/>
      <c r="EO187" s="15"/>
      <c r="EP187" s="15"/>
      <c r="EQ187" s="15"/>
      <c r="ER187" s="15"/>
      <c r="ES187" s="15"/>
      <c r="ET187" s="15"/>
      <c r="EU187" s="15"/>
      <c r="EV187" s="15"/>
      <c r="EW187" s="15"/>
      <c r="EX187" s="15"/>
      <c r="EY187" s="15"/>
      <c r="EZ187" s="15"/>
      <c r="FA187" s="15"/>
      <c r="FB187" s="15"/>
      <c r="FC187" s="15"/>
      <c r="FD187" s="15"/>
      <c r="FE187" s="15"/>
      <c r="FF187" s="15"/>
      <c r="FG187" s="15"/>
      <c r="FH187" s="15"/>
      <c r="FI187" s="15"/>
      <c r="FJ187" s="15"/>
      <c r="FK187" s="15"/>
      <c r="FL187" s="15"/>
      <c r="FM187" s="15"/>
      <c r="FN187" s="15"/>
      <c r="FO187" s="15"/>
      <c r="FP187" s="15"/>
      <c r="FQ187" s="15"/>
      <c r="FR187" s="15"/>
      <c r="FS187" s="15"/>
      <c r="FT187" s="15"/>
      <c r="FU187" s="15"/>
      <c r="FV187" s="15"/>
      <c r="FW187" s="15"/>
      <c r="FX187" s="15"/>
      <c r="FY187" s="15"/>
      <c r="FZ187" s="15"/>
      <c r="GA187" s="15"/>
      <c r="GB187" s="15"/>
      <c r="GC187" s="15"/>
      <c r="GD187" s="15"/>
      <c r="GE187" s="15"/>
      <c r="GF187" s="15"/>
      <c r="GG187" s="15"/>
      <c r="GH187" s="15"/>
      <c r="GI187" s="15"/>
      <c r="GJ187" s="15"/>
      <c r="GK187" s="15"/>
      <c r="GL187" s="15"/>
      <c r="GM187" s="15"/>
      <c r="GN187" s="15"/>
      <c r="GO187" s="15"/>
      <c r="GP187" s="15"/>
      <c r="GQ187" s="15"/>
      <c r="GR187" s="15"/>
      <c r="GS187" s="15"/>
      <c r="GT187" s="15"/>
      <c r="GU187" s="15"/>
      <c r="GV187" s="15"/>
      <c r="GW187" s="15"/>
      <c r="GX187" s="15"/>
      <c r="GY187" s="15"/>
      <c r="GZ187" s="15"/>
      <c r="HA187" s="15"/>
      <c r="HB187" s="15"/>
      <c r="HC187" s="15"/>
      <c r="HD187" s="15"/>
      <c r="HE187" s="15"/>
      <c r="HF187" s="15"/>
      <c r="HG187" s="15"/>
      <c r="HH187" s="15"/>
      <c r="HI187" s="15"/>
      <c r="HJ187" s="15"/>
      <c r="HK187" s="15"/>
      <c r="HL187" s="15"/>
      <c r="HM187" s="15"/>
      <c r="HN187" s="15"/>
      <c r="HO187" s="15"/>
      <c r="HP187" s="15"/>
    </row>
    <row r="188" spans="1:224" s="2" customFormat="1" outlineLevel="1">
      <c r="A188" s="440" t="s">
        <v>735</v>
      </c>
      <c r="B188" s="328" t="s">
        <v>736</v>
      </c>
      <c r="C188" s="280" t="s">
        <v>321</v>
      </c>
      <c r="D188" s="369">
        <v>721.09990000000005</v>
      </c>
      <c r="E188" s="306">
        <v>1</v>
      </c>
      <c r="F188" s="213">
        <f t="shared" ref="F188:F196" si="74">D188*E188</f>
        <v>721.09990000000005</v>
      </c>
      <c r="G188" s="369">
        <v>721.09990000000005</v>
      </c>
      <c r="H188" s="306">
        <v>1</v>
      </c>
      <c r="I188" s="214">
        <f t="shared" ref="I188:I210" si="75">G188*H188</f>
        <v>721.09990000000005</v>
      </c>
      <c r="J188" s="420">
        <f t="shared" si="56"/>
        <v>0</v>
      </c>
      <c r="K188" s="148">
        <f t="shared" si="57"/>
        <v>0</v>
      </c>
      <c r="L188" s="148">
        <f t="shared" si="58"/>
        <v>0</v>
      </c>
      <c r="M188" s="101"/>
      <c r="N188" s="101"/>
      <c r="O188" s="101"/>
    </row>
    <row r="189" spans="1:224" s="2" customFormat="1" outlineLevel="1">
      <c r="A189" s="440" t="s">
        <v>737</v>
      </c>
      <c r="B189" s="328" t="s">
        <v>738</v>
      </c>
      <c r="C189" s="281" t="s">
        <v>321</v>
      </c>
      <c r="D189" s="369">
        <v>1281.9483399999999</v>
      </c>
      <c r="E189" s="306">
        <v>1</v>
      </c>
      <c r="F189" s="213">
        <f t="shared" si="74"/>
        <v>1281.9483399999999</v>
      </c>
      <c r="G189" s="369">
        <v>1281.9483399999999</v>
      </c>
      <c r="H189" s="306">
        <v>1</v>
      </c>
      <c r="I189" s="214">
        <f t="shared" si="75"/>
        <v>1281.9483399999999</v>
      </c>
      <c r="J189" s="420">
        <f t="shared" si="56"/>
        <v>0</v>
      </c>
      <c r="K189" s="148">
        <f t="shared" si="57"/>
        <v>0</v>
      </c>
      <c r="L189" s="148">
        <f t="shared" si="58"/>
        <v>0</v>
      </c>
      <c r="M189" s="101"/>
      <c r="N189" s="101"/>
      <c r="O189" s="101"/>
    </row>
    <row r="190" spans="1:224" s="2" customFormat="1" outlineLevel="1">
      <c r="A190" s="440" t="s">
        <v>739</v>
      </c>
      <c r="B190" s="328" t="s">
        <v>740</v>
      </c>
      <c r="C190" s="281" t="s">
        <v>321</v>
      </c>
      <c r="D190" s="369">
        <v>691.87579000000005</v>
      </c>
      <c r="E190" s="306">
        <v>1</v>
      </c>
      <c r="F190" s="213">
        <f t="shared" si="74"/>
        <v>691.87579000000005</v>
      </c>
      <c r="G190" s="369">
        <v>691.87579000000005</v>
      </c>
      <c r="H190" s="306">
        <v>1</v>
      </c>
      <c r="I190" s="214">
        <f t="shared" si="75"/>
        <v>691.87579000000005</v>
      </c>
      <c r="J190" s="420">
        <f t="shared" si="56"/>
        <v>0</v>
      </c>
      <c r="K190" s="148">
        <f t="shared" si="57"/>
        <v>0</v>
      </c>
      <c r="L190" s="148">
        <f t="shared" si="58"/>
        <v>0</v>
      </c>
      <c r="M190" s="101"/>
      <c r="N190" s="101"/>
      <c r="O190" s="101"/>
    </row>
    <row r="191" spans="1:224" s="2" customFormat="1" outlineLevel="1">
      <c r="A191" s="440" t="s">
        <v>741</v>
      </c>
      <c r="B191" s="328" t="s">
        <v>742</v>
      </c>
      <c r="C191" s="281" t="s">
        <v>321</v>
      </c>
      <c r="D191" s="369">
        <v>1945.92284</v>
      </c>
      <c r="E191" s="306">
        <v>1</v>
      </c>
      <c r="F191" s="213">
        <f t="shared" si="74"/>
        <v>1945.92284</v>
      </c>
      <c r="G191" s="369">
        <v>1945.92284</v>
      </c>
      <c r="H191" s="306">
        <v>1</v>
      </c>
      <c r="I191" s="214">
        <f t="shared" si="75"/>
        <v>1945.92284</v>
      </c>
      <c r="J191" s="420">
        <f t="shared" si="56"/>
        <v>0</v>
      </c>
      <c r="K191" s="148">
        <f t="shared" si="57"/>
        <v>0</v>
      </c>
      <c r="L191" s="148">
        <f t="shared" si="58"/>
        <v>0</v>
      </c>
      <c r="M191" s="101"/>
      <c r="N191" s="101"/>
      <c r="O191" s="101"/>
    </row>
    <row r="192" spans="1:224" s="2" customFormat="1" outlineLevel="1">
      <c r="A192" s="440" t="s">
        <v>743</v>
      </c>
      <c r="B192" s="328" t="s">
        <v>744</v>
      </c>
      <c r="C192" s="281" t="s">
        <v>321</v>
      </c>
      <c r="D192" s="369">
        <v>944.71682999999996</v>
      </c>
      <c r="E192" s="306">
        <v>1</v>
      </c>
      <c r="F192" s="213">
        <f t="shared" si="74"/>
        <v>944.71682999999996</v>
      </c>
      <c r="G192" s="369">
        <v>944.71682999999996</v>
      </c>
      <c r="H192" s="306">
        <v>1</v>
      </c>
      <c r="I192" s="214">
        <f t="shared" si="75"/>
        <v>944.71682999999996</v>
      </c>
      <c r="J192" s="420">
        <f t="shared" si="56"/>
        <v>0</v>
      </c>
      <c r="K192" s="148">
        <f t="shared" si="57"/>
        <v>0</v>
      </c>
      <c r="L192" s="148">
        <f t="shared" si="58"/>
        <v>0</v>
      </c>
      <c r="M192" s="101"/>
      <c r="N192" s="101"/>
      <c r="O192" s="101"/>
    </row>
    <row r="193" spans="1:15" s="2" customFormat="1" outlineLevel="1">
      <c r="A193" s="440" t="s">
        <v>745</v>
      </c>
      <c r="B193" s="328" t="s">
        <v>746</v>
      </c>
      <c r="C193" s="281" t="s">
        <v>321</v>
      </c>
      <c r="D193" s="369">
        <v>793.44677000000001</v>
      </c>
      <c r="E193" s="306">
        <v>1</v>
      </c>
      <c r="F193" s="213">
        <f t="shared" si="74"/>
        <v>793.44677000000001</v>
      </c>
      <c r="G193" s="369">
        <v>793.44677000000001</v>
      </c>
      <c r="H193" s="306">
        <v>1</v>
      </c>
      <c r="I193" s="214">
        <f t="shared" si="75"/>
        <v>793.44677000000001</v>
      </c>
      <c r="J193" s="420">
        <f t="shared" si="56"/>
        <v>0</v>
      </c>
      <c r="K193" s="148">
        <f t="shared" si="57"/>
        <v>0</v>
      </c>
      <c r="L193" s="148">
        <f t="shared" si="58"/>
        <v>0</v>
      </c>
      <c r="M193" s="101"/>
      <c r="N193" s="101"/>
      <c r="O193" s="101"/>
    </row>
    <row r="194" spans="1:15" s="2" customFormat="1" outlineLevel="1">
      <c r="A194" s="440" t="s">
        <v>747</v>
      </c>
      <c r="B194" s="328" t="s">
        <v>748</v>
      </c>
      <c r="C194" s="281" t="s">
        <v>321</v>
      </c>
      <c r="D194" s="369">
        <v>1205.2532200000001</v>
      </c>
      <c r="E194" s="306">
        <v>1</v>
      </c>
      <c r="F194" s="213">
        <f t="shared" si="74"/>
        <v>1205.2532200000001</v>
      </c>
      <c r="G194" s="369">
        <v>1205.2532200000001</v>
      </c>
      <c r="H194" s="306">
        <v>1</v>
      </c>
      <c r="I194" s="214">
        <f t="shared" si="75"/>
        <v>1205.2532200000001</v>
      </c>
      <c r="J194" s="420">
        <f t="shared" si="56"/>
        <v>0</v>
      </c>
      <c r="K194" s="148">
        <f t="shared" si="57"/>
        <v>0</v>
      </c>
      <c r="L194" s="148">
        <f t="shared" si="58"/>
        <v>0</v>
      </c>
      <c r="M194" s="101"/>
      <c r="N194" s="101"/>
      <c r="O194" s="101"/>
    </row>
    <row r="195" spans="1:15" s="2" customFormat="1" outlineLevel="1">
      <c r="A195" s="440" t="s">
        <v>749</v>
      </c>
      <c r="B195" s="328" t="s">
        <v>750</v>
      </c>
      <c r="C195" s="281" t="s">
        <v>321</v>
      </c>
      <c r="D195" s="369">
        <v>736.46446000000003</v>
      </c>
      <c r="E195" s="306">
        <v>1</v>
      </c>
      <c r="F195" s="213">
        <f t="shared" si="74"/>
        <v>736.46446000000003</v>
      </c>
      <c r="G195" s="369">
        <v>736.46446000000003</v>
      </c>
      <c r="H195" s="306">
        <v>1</v>
      </c>
      <c r="I195" s="214">
        <f t="shared" si="75"/>
        <v>736.46446000000003</v>
      </c>
      <c r="J195" s="420">
        <f t="shared" si="56"/>
        <v>0</v>
      </c>
      <c r="K195" s="148">
        <f t="shared" si="57"/>
        <v>0</v>
      </c>
      <c r="L195" s="148">
        <f t="shared" si="58"/>
        <v>0</v>
      </c>
      <c r="M195" s="101"/>
      <c r="N195" s="101"/>
      <c r="O195" s="101"/>
    </row>
    <row r="196" spans="1:15" s="2" customFormat="1" outlineLevel="1">
      <c r="A196" s="440" t="s">
        <v>751</v>
      </c>
      <c r="B196" s="328" t="s">
        <v>752</v>
      </c>
      <c r="C196" s="281" t="s">
        <v>321</v>
      </c>
      <c r="D196" s="369">
        <v>768.47535000000005</v>
      </c>
      <c r="E196" s="306">
        <v>1</v>
      </c>
      <c r="F196" s="213">
        <f t="shared" si="74"/>
        <v>768.47535000000005</v>
      </c>
      <c r="G196" s="369">
        <v>768.47535000000005</v>
      </c>
      <c r="H196" s="306">
        <v>1</v>
      </c>
      <c r="I196" s="214">
        <f t="shared" si="75"/>
        <v>768.47535000000005</v>
      </c>
      <c r="J196" s="420">
        <f t="shared" si="56"/>
        <v>0</v>
      </c>
      <c r="K196" s="148">
        <f t="shared" si="57"/>
        <v>0</v>
      </c>
      <c r="L196" s="148">
        <f t="shared" si="58"/>
        <v>0</v>
      </c>
      <c r="M196" s="101"/>
      <c r="N196" s="101"/>
      <c r="O196" s="101"/>
    </row>
    <row r="197" spans="1:15" s="2" customFormat="1" outlineLevel="1">
      <c r="A197" s="440" t="s">
        <v>753</v>
      </c>
      <c r="B197" s="42" t="s">
        <v>754</v>
      </c>
      <c r="C197" s="281" t="s">
        <v>321</v>
      </c>
      <c r="D197" s="406">
        <v>0</v>
      </c>
      <c r="E197" s="177">
        <v>0</v>
      </c>
      <c r="F197" s="177">
        <f t="shared" ref="F197:F210" si="76">D197*E197</f>
        <v>0</v>
      </c>
      <c r="G197" s="370">
        <v>729.47083999999995</v>
      </c>
      <c r="H197" s="305">
        <v>1</v>
      </c>
      <c r="I197" s="214">
        <f t="shared" si="75"/>
        <v>729.47083999999995</v>
      </c>
      <c r="J197" s="419">
        <f t="shared" si="56"/>
        <v>729.47083999999995</v>
      </c>
      <c r="K197" s="148">
        <f t="shared" si="57"/>
        <v>1</v>
      </c>
      <c r="L197" s="147">
        <f t="shared" si="58"/>
        <v>729.47083999999995</v>
      </c>
      <c r="M197" s="101"/>
      <c r="N197" s="101"/>
      <c r="O197" s="101"/>
    </row>
    <row r="198" spans="1:15" s="2" customFormat="1" outlineLevel="1">
      <c r="A198" s="440" t="s">
        <v>755</v>
      </c>
      <c r="B198" s="42" t="s">
        <v>756</v>
      </c>
      <c r="C198" s="281" t="s">
        <v>321</v>
      </c>
      <c r="D198" s="406">
        <v>0</v>
      </c>
      <c r="E198" s="177">
        <v>0</v>
      </c>
      <c r="F198" s="177">
        <f t="shared" si="76"/>
        <v>0</v>
      </c>
      <c r="G198" s="370">
        <v>497.24716000000001</v>
      </c>
      <c r="H198" s="305">
        <v>1</v>
      </c>
      <c r="I198" s="214">
        <f t="shared" si="75"/>
        <v>497.24716000000001</v>
      </c>
      <c r="J198" s="419">
        <f t="shared" si="56"/>
        <v>497.24716000000001</v>
      </c>
      <c r="K198" s="148">
        <f t="shared" si="57"/>
        <v>1</v>
      </c>
      <c r="L198" s="147">
        <f t="shared" si="58"/>
        <v>497.24716000000001</v>
      </c>
      <c r="M198" s="101"/>
      <c r="N198" s="101"/>
      <c r="O198" s="101"/>
    </row>
    <row r="199" spans="1:15" s="2" customFormat="1" outlineLevel="1">
      <c r="A199" s="440" t="s">
        <v>757</v>
      </c>
      <c r="B199" s="42" t="s">
        <v>758</v>
      </c>
      <c r="C199" s="281" t="s">
        <v>321</v>
      </c>
      <c r="D199" s="406">
        <v>0</v>
      </c>
      <c r="E199" s="177">
        <v>0</v>
      </c>
      <c r="F199" s="177">
        <f t="shared" si="76"/>
        <v>0</v>
      </c>
      <c r="G199" s="370">
        <v>231.50876</v>
      </c>
      <c r="H199" s="305">
        <v>1</v>
      </c>
      <c r="I199" s="214">
        <f t="shared" si="75"/>
        <v>231.50876</v>
      </c>
      <c r="J199" s="419">
        <f t="shared" si="56"/>
        <v>231.50876</v>
      </c>
      <c r="K199" s="148">
        <f t="shared" si="57"/>
        <v>1</v>
      </c>
      <c r="L199" s="147">
        <f t="shared" si="58"/>
        <v>231.50876</v>
      </c>
      <c r="M199" s="101"/>
      <c r="N199" s="101"/>
      <c r="O199" s="101"/>
    </row>
    <row r="200" spans="1:15" s="2" customFormat="1" outlineLevel="1">
      <c r="A200" s="440" t="s">
        <v>759</v>
      </c>
      <c r="B200" s="42" t="s">
        <v>760</v>
      </c>
      <c r="C200" s="281" t="s">
        <v>321</v>
      </c>
      <c r="D200" s="406">
        <v>0</v>
      </c>
      <c r="E200" s="177">
        <v>0</v>
      </c>
      <c r="F200" s="177">
        <f t="shared" si="76"/>
        <v>0</v>
      </c>
      <c r="G200" s="370">
        <v>582.48263999999995</v>
      </c>
      <c r="H200" s="305">
        <v>1</v>
      </c>
      <c r="I200" s="214">
        <f t="shared" si="75"/>
        <v>582.48263999999995</v>
      </c>
      <c r="J200" s="419">
        <f t="shared" si="56"/>
        <v>582.48263999999995</v>
      </c>
      <c r="K200" s="148">
        <f t="shared" si="57"/>
        <v>1</v>
      </c>
      <c r="L200" s="147">
        <f t="shared" si="58"/>
        <v>582.48263999999995</v>
      </c>
      <c r="M200" s="101"/>
      <c r="N200" s="101"/>
      <c r="O200" s="101"/>
    </row>
    <row r="201" spans="1:15" s="2" customFormat="1" outlineLevel="1">
      <c r="A201" s="440" t="s">
        <v>761</v>
      </c>
      <c r="B201" s="42" t="s">
        <v>762</v>
      </c>
      <c r="C201" s="280" t="s">
        <v>321</v>
      </c>
      <c r="D201" s="406">
        <v>0</v>
      </c>
      <c r="E201" s="177">
        <v>0</v>
      </c>
      <c r="F201" s="177">
        <f t="shared" si="76"/>
        <v>0</v>
      </c>
      <c r="G201" s="370">
        <v>749.01384000000007</v>
      </c>
      <c r="H201" s="305">
        <v>1</v>
      </c>
      <c r="I201" s="214">
        <f t="shared" si="75"/>
        <v>749.01384000000007</v>
      </c>
      <c r="J201" s="419">
        <f t="shared" si="56"/>
        <v>749.01384000000007</v>
      </c>
      <c r="K201" s="148">
        <f t="shared" si="57"/>
        <v>1</v>
      </c>
      <c r="L201" s="147">
        <f t="shared" si="58"/>
        <v>749.01384000000007</v>
      </c>
      <c r="M201" s="101"/>
      <c r="N201" s="101"/>
      <c r="O201" s="101"/>
    </row>
    <row r="202" spans="1:15" s="2" customFormat="1" outlineLevel="1">
      <c r="A202" s="440" t="s">
        <v>763</v>
      </c>
      <c r="B202" s="42" t="s">
        <v>764</v>
      </c>
      <c r="C202" s="280" t="s">
        <v>321</v>
      </c>
      <c r="D202" s="406">
        <v>0</v>
      </c>
      <c r="E202" s="177">
        <v>0</v>
      </c>
      <c r="F202" s="177">
        <f t="shared" si="76"/>
        <v>0</v>
      </c>
      <c r="G202" s="370">
        <v>710.83536000000004</v>
      </c>
      <c r="H202" s="305">
        <v>1</v>
      </c>
      <c r="I202" s="214">
        <f t="shared" si="75"/>
        <v>710.83536000000004</v>
      </c>
      <c r="J202" s="419">
        <f t="shared" si="56"/>
        <v>710.83536000000004</v>
      </c>
      <c r="K202" s="148">
        <f t="shared" si="57"/>
        <v>1</v>
      </c>
      <c r="L202" s="147">
        <f t="shared" si="58"/>
        <v>710.83536000000004</v>
      </c>
      <c r="M202" s="101"/>
      <c r="N202" s="101"/>
      <c r="O202" s="101"/>
    </row>
    <row r="203" spans="1:15" s="2" customFormat="1" outlineLevel="1">
      <c r="A203" s="440" t="s">
        <v>765</v>
      </c>
      <c r="B203" s="42" t="s">
        <v>766</v>
      </c>
      <c r="C203" s="280" t="s">
        <v>321</v>
      </c>
      <c r="D203" s="406">
        <v>0</v>
      </c>
      <c r="E203" s="177">
        <v>0</v>
      </c>
      <c r="F203" s="177">
        <f t="shared" si="76"/>
        <v>0</v>
      </c>
      <c r="G203" s="370">
        <v>662.64071000000001</v>
      </c>
      <c r="H203" s="305">
        <v>1</v>
      </c>
      <c r="I203" s="214">
        <f t="shared" si="75"/>
        <v>662.64071000000001</v>
      </c>
      <c r="J203" s="419">
        <f t="shared" si="56"/>
        <v>662.64071000000001</v>
      </c>
      <c r="K203" s="148">
        <f t="shared" si="57"/>
        <v>1</v>
      </c>
      <c r="L203" s="147">
        <f t="shared" si="58"/>
        <v>662.64071000000001</v>
      </c>
      <c r="M203" s="101"/>
      <c r="N203" s="101"/>
      <c r="O203" s="101"/>
    </row>
    <row r="204" spans="1:15" s="2" customFormat="1" outlineLevel="1">
      <c r="A204" s="440" t="s">
        <v>767</v>
      </c>
      <c r="B204" s="42" t="s">
        <v>768</v>
      </c>
      <c r="C204" s="280" t="s">
        <v>321</v>
      </c>
      <c r="D204" s="406">
        <v>0</v>
      </c>
      <c r="E204" s="177">
        <v>0</v>
      </c>
      <c r="F204" s="177">
        <f t="shared" si="76"/>
        <v>0</v>
      </c>
      <c r="G204" s="370">
        <v>1045.4413299999999</v>
      </c>
      <c r="H204" s="305">
        <v>1</v>
      </c>
      <c r="I204" s="214">
        <f t="shared" si="75"/>
        <v>1045.4413299999999</v>
      </c>
      <c r="J204" s="419">
        <f t="shared" si="56"/>
        <v>1045.4413299999999</v>
      </c>
      <c r="K204" s="148">
        <f t="shared" si="57"/>
        <v>1</v>
      </c>
      <c r="L204" s="147">
        <f t="shared" si="58"/>
        <v>1045.4413299999999</v>
      </c>
      <c r="M204" s="101"/>
      <c r="N204" s="101"/>
      <c r="O204" s="101"/>
    </row>
    <row r="205" spans="1:15" s="2" customFormat="1" outlineLevel="1">
      <c r="A205" s="440" t="s">
        <v>769</v>
      </c>
      <c r="B205" s="42" t="s">
        <v>770</v>
      </c>
      <c r="C205" s="280" t="s">
        <v>321</v>
      </c>
      <c r="D205" s="406">
        <v>0</v>
      </c>
      <c r="E205" s="177">
        <v>0</v>
      </c>
      <c r="F205" s="177">
        <f t="shared" si="76"/>
        <v>0</v>
      </c>
      <c r="G205" s="370">
        <v>953.22469999999998</v>
      </c>
      <c r="H205" s="305">
        <v>1</v>
      </c>
      <c r="I205" s="214">
        <f t="shared" si="75"/>
        <v>953.22469999999998</v>
      </c>
      <c r="J205" s="419">
        <f t="shared" si="56"/>
        <v>953.22469999999998</v>
      </c>
      <c r="K205" s="148">
        <f t="shared" si="57"/>
        <v>1</v>
      </c>
      <c r="L205" s="147">
        <f t="shared" si="58"/>
        <v>953.22469999999998</v>
      </c>
      <c r="M205" s="101"/>
      <c r="N205" s="101"/>
      <c r="O205" s="101"/>
    </row>
    <row r="206" spans="1:15" s="2" customFormat="1" outlineLevel="1">
      <c r="A206" s="440" t="s">
        <v>771</v>
      </c>
      <c r="B206" s="56" t="s">
        <v>772</v>
      </c>
      <c r="C206" s="280" t="s">
        <v>321</v>
      </c>
      <c r="D206" s="406">
        <v>0</v>
      </c>
      <c r="E206" s="177">
        <v>0</v>
      </c>
      <c r="F206" s="177">
        <f t="shared" si="76"/>
        <v>0</v>
      </c>
      <c r="G206" s="370">
        <v>549.91893000000005</v>
      </c>
      <c r="H206" s="305">
        <v>1</v>
      </c>
      <c r="I206" s="214">
        <f t="shared" si="75"/>
        <v>549.91893000000005</v>
      </c>
      <c r="J206" s="419">
        <f t="shared" si="56"/>
        <v>549.91893000000005</v>
      </c>
      <c r="K206" s="148">
        <f t="shared" si="57"/>
        <v>1</v>
      </c>
      <c r="L206" s="147">
        <f t="shared" si="58"/>
        <v>549.91893000000005</v>
      </c>
      <c r="M206" s="101"/>
      <c r="N206" s="101"/>
      <c r="O206" s="101"/>
    </row>
    <row r="207" spans="1:15" s="2" customFormat="1" outlineLevel="1">
      <c r="A207" s="440" t="s">
        <v>773</v>
      </c>
      <c r="B207" s="42" t="s">
        <v>774</v>
      </c>
      <c r="C207" s="280" t="s">
        <v>321</v>
      </c>
      <c r="D207" s="406">
        <v>0</v>
      </c>
      <c r="E207" s="177">
        <v>0</v>
      </c>
      <c r="F207" s="177">
        <f t="shared" si="76"/>
        <v>0</v>
      </c>
      <c r="G207" s="370">
        <v>748.45303000000001</v>
      </c>
      <c r="H207" s="305">
        <v>1</v>
      </c>
      <c r="I207" s="214">
        <f t="shared" si="75"/>
        <v>748.45303000000001</v>
      </c>
      <c r="J207" s="419">
        <f t="shared" si="56"/>
        <v>748.45303000000001</v>
      </c>
      <c r="K207" s="148">
        <f t="shared" si="57"/>
        <v>1</v>
      </c>
      <c r="L207" s="147">
        <f t="shared" si="58"/>
        <v>748.45303000000001</v>
      </c>
      <c r="M207" s="101"/>
      <c r="N207" s="101"/>
      <c r="O207" s="101"/>
    </row>
    <row r="208" spans="1:15" s="2" customFormat="1" outlineLevel="1">
      <c r="A208" s="440" t="s">
        <v>775</v>
      </c>
      <c r="B208" s="56" t="s">
        <v>776</v>
      </c>
      <c r="C208" s="280" t="s">
        <v>321</v>
      </c>
      <c r="D208" s="406">
        <v>0</v>
      </c>
      <c r="E208" s="177">
        <v>0</v>
      </c>
      <c r="F208" s="177">
        <f t="shared" si="76"/>
        <v>0</v>
      </c>
      <c r="G208" s="370">
        <v>654.60866999999996</v>
      </c>
      <c r="H208" s="305">
        <v>1</v>
      </c>
      <c r="I208" s="214">
        <f t="shared" si="75"/>
        <v>654.60866999999996</v>
      </c>
      <c r="J208" s="419">
        <f t="shared" si="56"/>
        <v>654.60866999999996</v>
      </c>
      <c r="K208" s="148">
        <f t="shared" si="57"/>
        <v>1</v>
      </c>
      <c r="L208" s="147">
        <f t="shared" si="58"/>
        <v>654.60866999999996</v>
      </c>
      <c r="M208" s="101"/>
      <c r="N208" s="101"/>
      <c r="O208" s="101"/>
    </row>
    <row r="209" spans="1:224" s="2" customFormat="1" outlineLevel="1">
      <c r="A209" s="440" t="s">
        <v>777</v>
      </c>
      <c r="B209" s="56" t="s">
        <v>778</v>
      </c>
      <c r="C209" s="280" t="s">
        <v>321</v>
      </c>
      <c r="D209" s="406">
        <v>0</v>
      </c>
      <c r="E209" s="177">
        <v>0</v>
      </c>
      <c r="F209" s="177">
        <f t="shared" si="76"/>
        <v>0</v>
      </c>
      <c r="G209" s="370">
        <v>608.71436000000006</v>
      </c>
      <c r="H209" s="305">
        <v>1</v>
      </c>
      <c r="I209" s="214">
        <f t="shared" si="75"/>
        <v>608.71436000000006</v>
      </c>
      <c r="J209" s="419">
        <f t="shared" si="56"/>
        <v>608.71436000000006</v>
      </c>
      <c r="K209" s="148">
        <f t="shared" si="57"/>
        <v>1</v>
      </c>
      <c r="L209" s="147">
        <f t="shared" si="58"/>
        <v>608.71436000000006</v>
      </c>
      <c r="M209" s="101"/>
      <c r="N209" s="101"/>
      <c r="O209" s="101"/>
    </row>
    <row r="210" spans="1:224" s="2" customFormat="1" outlineLevel="1">
      <c r="A210" s="440" t="s">
        <v>779</v>
      </c>
      <c r="B210" s="42" t="s">
        <v>780</v>
      </c>
      <c r="C210" s="280" t="s">
        <v>321</v>
      </c>
      <c r="D210" s="406">
        <v>0</v>
      </c>
      <c r="E210" s="177">
        <v>0</v>
      </c>
      <c r="F210" s="177">
        <f t="shared" si="76"/>
        <v>0</v>
      </c>
      <c r="G210" s="370">
        <v>608.71436000000006</v>
      </c>
      <c r="H210" s="305">
        <v>1</v>
      </c>
      <c r="I210" s="214">
        <f t="shared" si="75"/>
        <v>608.71436000000006</v>
      </c>
      <c r="J210" s="419">
        <f t="shared" si="56"/>
        <v>608.71436000000006</v>
      </c>
      <c r="K210" s="148">
        <f t="shared" si="57"/>
        <v>1</v>
      </c>
      <c r="L210" s="147">
        <f t="shared" si="58"/>
        <v>608.71436000000006</v>
      </c>
      <c r="M210" s="101"/>
      <c r="N210" s="101"/>
      <c r="O210" s="101"/>
    </row>
    <row r="211" spans="1:224" s="5" customFormat="1" ht="27" customHeight="1">
      <c r="A211" s="27" t="s">
        <v>781</v>
      </c>
      <c r="B211" s="27" t="s">
        <v>323</v>
      </c>
      <c r="C211" s="264"/>
      <c r="D211" s="348"/>
      <c r="E211" s="173"/>
      <c r="F211" s="174">
        <f>F212+F396</f>
        <v>9286.096325999999</v>
      </c>
      <c r="G211" s="348"/>
      <c r="H211" s="327"/>
      <c r="I211" s="174">
        <f>I212+I396</f>
        <v>21911.257286</v>
      </c>
      <c r="J211" s="348"/>
      <c r="K211" s="145"/>
      <c r="L211" s="174">
        <f>L212+L396</f>
        <v>12625.160960000001</v>
      </c>
      <c r="M211" s="108"/>
      <c r="N211" s="108"/>
      <c r="O211" s="108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4"/>
      <c r="BM211" s="14"/>
      <c r="BN211" s="14"/>
      <c r="BO211" s="14"/>
      <c r="BP211" s="14"/>
      <c r="BQ211" s="14"/>
      <c r="BR211" s="14"/>
      <c r="BS211" s="14"/>
      <c r="BT211" s="14"/>
      <c r="BU211" s="14"/>
      <c r="BV211" s="14"/>
      <c r="BW211" s="14"/>
      <c r="BX211" s="14"/>
      <c r="BY211" s="14"/>
      <c r="BZ211" s="14"/>
      <c r="CA211" s="14"/>
      <c r="CB211" s="14"/>
      <c r="CC211" s="14"/>
      <c r="CD211" s="14"/>
      <c r="CE211" s="14"/>
      <c r="CF211" s="14"/>
      <c r="CG211" s="14"/>
      <c r="CH211" s="14"/>
      <c r="CI211" s="14"/>
      <c r="CJ211" s="14"/>
      <c r="CK211" s="14"/>
      <c r="CL211" s="14"/>
      <c r="CM211" s="14"/>
      <c r="CN211" s="14"/>
      <c r="CO211" s="14"/>
      <c r="CP211" s="14"/>
      <c r="CQ211" s="14"/>
      <c r="CR211" s="14"/>
      <c r="CS211" s="14"/>
      <c r="CT211" s="14"/>
      <c r="CU211" s="14"/>
      <c r="CV211" s="14"/>
      <c r="CW211" s="14"/>
      <c r="CX211" s="14"/>
      <c r="CY211" s="14"/>
      <c r="CZ211" s="14"/>
      <c r="DA211" s="14"/>
      <c r="DB211" s="14"/>
      <c r="DC211" s="14"/>
      <c r="DD211" s="14"/>
      <c r="DE211" s="14"/>
      <c r="DF211" s="14"/>
      <c r="DG211" s="14"/>
      <c r="DH211" s="14"/>
      <c r="DI211" s="14"/>
      <c r="DJ211" s="14"/>
      <c r="DK211" s="14"/>
      <c r="DL211" s="14"/>
      <c r="DM211" s="14"/>
      <c r="DN211" s="14"/>
      <c r="DO211" s="14"/>
      <c r="DP211" s="14"/>
      <c r="DQ211" s="14"/>
      <c r="DR211" s="14"/>
      <c r="DS211" s="14"/>
      <c r="DT211" s="14"/>
      <c r="DU211" s="14"/>
      <c r="DV211" s="14"/>
      <c r="DW211" s="14"/>
      <c r="DX211" s="14"/>
      <c r="DY211" s="14"/>
      <c r="DZ211" s="14"/>
      <c r="EA211" s="14"/>
      <c r="EB211" s="14"/>
      <c r="EC211" s="14"/>
      <c r="ED211" s="14"/>
      <c r="EE211" s="14"/>
      <c r="EF211" s="14"/>
      <c r="EG211" s="14"/>
      <c r="EH211" s="14"/>
      <c r="EI211" s="14"/>
      <c r="EJ211" s="14"/>
      <c r="EK211" s="14"/>
      <c r="EL211" s="14"/>
      <c r="EM211" s="14"/>
      <c r="EN211" s="14"/>
      <c r="EO211" s="14"/>
      <c r="EP211" s="14"/>
      <c r="EQ211" s="14"/>
      <c r="ER211" s="14"/>
      <c r="ES211" s="14"/>
      <c r="ET211" s="14"/>
      <c r="EU211" s="14"/>
      <c r="EV211" s="14"/>
      <c r="EW211" s="14"/>
      <c r="EX211" s="14"/>
      <c r="EY211" s="14"/>
      <c r="EZ211" s="14"/>
      <c r="FA211" s="14"/>
      <c r="FB211" s="14"/>
      <c r="FC211" s="14"/>
      <c r="FD211" s="14"/>
      <c r="FE211" s="14"/>
      <c r="FF211" s="14"/>
      <c r="FG211" s="14"/>
      <c r="FH211" s="14"/>
      <c r="FI211" s="14"/>
      <c r="FJ211" s="14"/>
      <c r="FK211" s="14"/>
      <c r="FL211" s="14"/>
      <c r="FM211" s="14"/>
      <c r="FN211" s="14"/>
      <c r="FO211" s="14"/>
      <c r="FP211" s="14"/>
      <c r="FQ211" s="14"/>
      <c r="FR211" s="14"/>
      <c r="FS211" s="14"/>
      <c r="FT211" s="14"/>
      <c r="FU211" s="14"/>
      <c r="FV211" s="14"/>
      <c r="FW211" s="14"/>
      <c r="FX211" s="14"/>
      <c r="FY211" s="14"/>
      <c r="FZ211" s="14"/>
      <c r="GA211" s="14"/>
      <c r="GB211" s="14"/>
      <c r="GC211" s="14"/>
      <c r="GD211" s="14"/>
      <c r="GE211" s="14"/>
      <c r="GF211" s="14"/>
      <c r="GG211" s="14"/>
      <c r="GH211" s="14"/>
      <c r="GI211" s="14"/>
      <c r="GJ211" s="14"/>
      <c r="GK211" s="14"/>
      <c r="GL211" s="14"/>
      <c r="GM211" s="14"/>
      <c r="GN211" s="14"/>
      <c r="GO211" s="14"/>
      <c r="GP211" s="14"/>
      <c r="GQ211" s="14"/>
      <c r="GR211" s="14"/>
      <c r="GS211" s="14"/>
      <c r="GT211" s="14"/>
      <c r="GU211" s="14"/>
      <c r="GV211" s="14"/>
      <c r="GW211" s="14"/>
      <c r="GX211" s="14"/>
      <c r="GY211" s="14"/>
      <c r="GZ211" s="14"/>
      <c r="HA211" s="14"/>
      <c r="HB211" s="14"/>
      <c r="HC211" s="14"/>
      <c r="HD211" s="14"/>
      <c r="HE211" s="14"/>
      <c r="HF211" s="14"/>
      <c r="HG211" s="14"/>
      <c r="HH211" s="14"/>
      <c r="HI211" s="14"/>
      <c r="HJ211" s="14"/>
      <c r="HK211" s="14"/>
      <c r="HL211" s="14"/>
      <c r="HM211" s="14"/>
      <c r="HN211" s="14"/>
      <c r="HO211" s="14"/>
      <c r="HP211" s="14"/>
    </row>
    <row r="212" spans="1:224" s="9" customFormat="1" ht="15" customHeight="1">
      <c r="A212" s="29" t="s">
        <v>782</v>
      </c>
      <c r="B212" s="53" t="s">
        <v>325</v>
      </c>
      <c r="C212" s="276"/>
      <c r="D212" s="366"/>
      <c r="E212" s="201"/>
      <c r="F212" s="208">
        <f>F213+F269+F291+F322+F350+F351+F352+F353+SUM(F383:F395)</f>
        <v>9036.096325999999</v>
      </c>
      <c r="G212" s="366"/>
      <c r="H212" s="201"/>
      <c r="I212" s="208">
        <f>I213+I269+I291+I322+I350+I351+I352+I353+SUM(I383:I395)</f>
        <v>20911.257286</v>
      </c>
      <c r="J212" s="354"/>
      <c r="K212" s="146"/>
      <c r="L212" s="208">
        <f>L213+L269+L291+L322+L350+L351+L352+L353+SUM(L383:L395)</f>
        <v>11875.160960000001</v>
      </c>
      <c r="M212" s="110"/>
      <c r="N212" s="110"/>
      <c r="O212" s="110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15"/>
      <c r="ED212" s="15"/>
      <c r="EE212" s="15"/>
      <c r="EF212" s="15"/>
      <c r="EG212" s="15"/>
      <c r="EH212" s="15"/>
      <c r="EI212" s="15"/>
      <c r="EJ212" s="15"/>
      <c r="EK212" s="15"/>
      <c r="EL212" s="15"/>
      <c r="EM212" s="15"/>
      <c r="EN212" s="15"/>
      <c r="EO212" s="15"/>
      <c r="EP212" s="15"/>
      <c r="EQ212" s="15"/>
      <c r="ER212" s="15"/>
      <c r="ES212" s="15"/>
      <c r="ET212" s="15"/>
      <c r="EU212" s="15"/>
      <c r="EV212" s="15"/>
      <c r="EW212" s="15"/>
      <c r="EX212" s="15"/>
      <c r="EY212" s="15"/>
      <c r="EZ212" s="15"/>
      <c r="FA212" s="15"/>
      <c r="FB212" s="15"/>
      <c r="FC212" s="15"/>
      <c r="FD212" s="15"/>
      <c r="FE212" s="15"/>
      <c r="FF212" s="15"/>
      <c r="FG212" s="15"/>
      <c r="FH212" s="15"/>
      <c r="FI212" s="15"/>
      <c r="FJ212" s="15"/>
      <c r="FK212" s="15"/>
      <c r="FL212" s="15"/>
      <c r="FM212" s="15"/>
      <c r="FN212" s="15"/>
      <c r="FO212" s="15"/>
      <c r="FP212" s="15"/>
      <c r="FQ212" s="15"/>
      <c r="FR212" s="15"/>
      <c r="FS212" s="15"/>
      <c r="FT212" s="15"/>
      <c r="FU212" s="15"/>
      <c r="FV212" s="15"/>
      <c r="FW212" s="15"/>
      <c r="FX212" s="15"/>
      <c r="FY212" s="15"/>
      <c r="FZ212" s="15"/>
      <c r="GA212" s="15"/>
      <c r="GB212" s="15"/>
      <c r="GC212" s="15"/>
      <c r="GD212" s="15"/>
      <c r="GE212" s="15"/>
      <c r="GF212" s="15"/>
      <c r="GG212" s="15"/>
      <c r="GH212" s="15"/>
      <c r="GI212" s="15"/>
      <c r="GJ212" s="15"/>
      <c r="GK212" s="15"/>
      <c r="GL212" s="15"/>
      <c r="GM212" s="15"/>
      <c r="GN212" s="15"/>
      <c r="GO212" s="15"/>
      <c r="GP212" s="15"/>
      <c r="GQ212" s="15"/>
      <c r="GR212" s="15"/>
      <c r="GS212" s="15"/>
      <c r="GT212" s="15"/>
      <c r="GU212" s="15"/>
      <c r="GV212" s="15"/>
      <c r="GW212" s="15"/>
      <c r="GX212" s="15"/>
      <c r="GY212" s="15"/>
      <c r="GZ212" s="15"/>
      <c r="HA212" s="15"/>
      <c r="HB212" s="15"/>
      <c r="HC212" s="15"/>
      <c r="HD212" s="15"/>
      <c r="HE212" s="15"/>
      <c r="HF212" s="15"/>
      <c r="HG212" s="15"/>
      <c r="HH212" s="15"/>
      <c r="HI212" s="15"/>
      <c r="HJ212" s="15"/>
      <c r="HK212" s="15"/>
      <c r="HL212" s="15"/>
      <c r="HM212" s="15"/>
      <c r="HN212" s="15"/>
      <c r="HO212" s="15"/>
      <c r="HP212" s="15"/>
    </row>
    <row r="213" spans="1:224" s="58" customFormat="1" ht="15" customHeight="1" collapsed="1">
      <c r="A213" s="33" t="s">
        <v>783</v>
      </c>
      <c r="B213" s="54" t="s">
        <v>327</v>
      </c>
      <c r="C213" s="274" t="s">
        <v>239</v>
      </c>
      <c r="D213" s="364">
        <f t="shared" ref="D213:D244" si="77">F213/E213</f>
        <v>32.092399702038904</v>
      </c>
      <c r="E213" s="196">
        <f>SUM(E214:E268)</f>
        <v>234.93</v>
      </c>
      <c r="F213" s="197">
        <f>SUM(F214:F268)</f>
        <v>7539.4674619999996</v>
      </c>
      <c r="G213" s="364">
        <f t="shared" ref="G213:G274" si="78">I213/H213</f>
        <v>32.092399702038904</v>
      </c>
      <c r="H213" s="196">
        <f>SUM(H214:H268)</f>
        <v>234.93</v>
      </c>
      <c r="I213" s="196">
        <f>SUM(I214:I268)</f>
        <v>7539.4674619999996</v>
      </c>
      <c r="J213" s="420">
        <f t="shared" si="56"/>
        <v>0</v>
      </c>
      <c r="K213" s="148">
        <f t="shared" si="57"/>
        <v>0</v>
      </c>
      <c r="L213" s="148">
        <f t="shared" si="58"/>
        <v>0</v>
      </c>
      <c r="M213" s="19"/>
      <c r="N213" s="19"/>
      <c r="O213" s="19"/>
    </row>
    <row r="214" spans="1:224" s="448" customFormat="1" hidden="1" outlineLevel="1">
      <c r="A214" s="449" t="s">
        <v>784</v>
      </c>
      <c r="B214" s="441" t="s">
        <v>329</v>
      </c>
      <c r="C214" s="442" t="s">
        <v>239</v>
      </c>
      <c r="D214" s="443">
        <f t="shared" si="77"/>
        <v>37.637599999999999</v>
      </c>
      <c r="E214" s="444">
        <v>2.5</v>
      </c>
      <c r="F214" s="445">
        <v>94.093999999999994</v>
      </c>
      <c r="G214" s="443">
        <f t="shared" si="78"/>
        <v>37.637599999999999</v>
      </c>
      <c r="H214" s="444">
        <v>2.5</v>
      </c>
      <c r="I214" s="445">
        <v>94.093999999999994</v>
      </c>
      <c r="J214" s="443">
        <f t="shared" si="56"/>
        <v>0</v>
      </c>
      <c r="K214" s="446">
        <f t="shared" si="57"/>
        <v>0</v>
      </c>
      <c r="L214" s="446">
        <f t="shared" si="58"/>
        <v>0</v>
      </c>
      <c r="M214" s="447"/>
      <c r="N214" s="447"/>
      <c r="O214" s="447"/>
    </row>
    <row r="215" spans="1:224" s="448" customFormat="1" hidden="1" outlineLevel="1">
      <c r="A215" s="449" t="s">
        <v>785</v>
      </c>
      <c r="B215" s="441" t="s">
        <v>331</v>
      </c>
      <c r="C215" s="442" t="s">
        <v>239</v>
      </c>
      <c r="D215" s="443">
        <f t="shared" si="77"/>
        <v>32.958931621621623</v>
      </c>
      <c r="E215" s="444">
        <v>3.7</v>
      </c>
      <c r="F215" s="445">
        <v>121.948047</v>
      </c>
      <c r="G215" s="443">
        <f t="shared" si="78"/>
        <v>32.958931621621623</v>
      </c>
      <c r="H215" s="444">
        <v>3.7</v>
      </c>
      <c r="I215" s="445">
        <v>121.948047</v>
      </c>
      <c r="J215" s="443">
        <f t="shared" si="56"/>
        <v>0</v>
      </c>
      <c r="K215" s="446">
        <f t="shared" si="57"/>
        <v>0</v>
      </c>
      <c r="L215" s="446">
        <f t="shared" si="58"/>
        <v>0</v>
      </c>
      <c r="M215" s="447"/>
      <c r="N215" s="447"/>
      <c r="O215" s="447"/>
    </row>
    <row r="216" spans="1:224" s="448" customFormat="1" hidden="1" outlineLevel="1">
      <c r="A216" s="449" t="s">
        <v>786</v>
      </c>
      <c r="B216" s="441" t="s">
        <v>333</v>
      </c>
      <c r="C216" s="442" t="s">
        <v>239</v>
      </c>
      <c r="D216" s="443">
        <f t="shared" si="77"/>
        <v>42.995310000000003</v>
      </c>
      <c r="E216" s="444">
        <v>1.8</v>
      </c>
      <c r="F216" s="445">
        <v>77.391558000000003</v>
      </c>
      <c r="G216" s="443">
        <f t="shared" si="78"/>
        <v>42.995310000000003</v>
      </c>
      <c r="H216" s="444">
        <v>1.8</v>
      </c>
      <c r="I216" s="445">
        <v>77.391558000000003</v>
      </c>
      <c r="J216" s="443">
        <f t="shared" si="56"/>
        <v>0</v>
      </c>
      <c r="K216" s="446">
        <f t="shared" si="57"/>
        <v>0</v>
      </c>
      <c r="L216" s="446">
        <f t="shared" si="58"/>
        <v>0</v>
      </c>
      <c r="M216" s="447"/>
      <c r="N216" s="447"/>
      <c r="O216" s="447"/>
    </row>
    <row r="217" spans="1:224" s="448" customFormat="1" hidden="1" outlineLevel="1">
      <c r="A217" s="449" t="s">
        <v>787</v>
      </c>
      <c r="B217" s="441" t="s">
        <v>335</v>
      </c>
      <c r="C217" s="442" t="s">
        <v>239</v>
      </c>
      <c r="D217" s="443">
        <f t="shared" si="77"/>
        <v>33.268560000000001</v>
      </c>
      <c r="E217" s="444">
        <v>3.6</v>
      </c>
      <c r="F217" s="445">
        <v>119.76681600000001</v>
      </c>
      <c r="G217" s="443">
        <f t="shared" si="78"/>
        <v>33.268560000000001</v>
      </c>
      <c r="H217" s="444">
        <v>3.6</v>
      </c>
      <c r="I217" s="445">
        <v>119.76681600000001</v>
      </c>
      <c r="J217" s="443">
        <f t="shared" si="56"/>
        <v>0</v>
      </c>
      <c r="K217" s="446">
        <f t="shared" si="57"/>
        <v>0</v>
      </c>
      <c r="L217" s="446">
        <f t="shared" si="58"/>
        <v>0</v>
      </c>
      <c r="M217" s="447"/>
      <c r="N217" s="447"/>
      <c r="O217" s="447"/>
    </row>
    <row r="218" spans="1:224" s="448" customFormat="1" hidden="1" outlineLevel="1">
      <c r="A218" s="449" t="s">
        <v>788</v>
      </c>
      <c r="B218" s="441" t="s">
        <v>337</v>
      </c>
      <c r="C218" s="442" t="s">
        <v>239</v>
      </c>
      <c r="D218" s="443">
        <f t="shared" si="77"/>
        <v>35.213909999999998</v>
      </c>
      <c r="E218" s="444">
        <v>3</v>
      </c>
      <c r="F218" s="445">
        <v>105.64173</v>
      </c>
      <c r="G218" s="443">
        <f t="shared" si="78"/>
        <v>35.213909999999998</v>
      </c>
      <c r="H218" s="444">
        <v>3</v>
      </c>
      <c r="I218" s="445">
        <v>105.64173</v>
      </c>
      <c r="J218" s="443">
        <f t="shared" si="56"/>
        <v>0</v>
      </c>
      <c r="K218" s="446">
        <f t="shared" si="57"/>
        <v>0</v>
      </c>
      <c r="L218" s="446">
        <f t="shared" si="58"/>
        <v>0</v>
      </c>
      <c r="M218" s="447"/>
      <c r="N218" s="447"/>
      <c r="O218" s="447"/>
    </row>
    <row r="219" spans="1:224" s="448" customFormat="1" hidden="1" outlineLevel="1">
      <c r="A219" s="449" t="s">
        <v>789</v>
      </c>
      <c r="B219" s="441" t="s">
        <v>338</v>
      </c>
      <c r="C219" s="442" t="s">
        <v>239</v>
      </c>
      <c r="D219" s="443">
        <f t="shared" si="77"/>
        <v>28.429067249999999</v>
      </c>
      <c r="E219" s="444">
        <v>8</v>
      </c>
      <c r="F219" s="445">
        <v>227.43253799999999</v>
      </c>
      <c r="G219" s="443">
        <f t="shared" si="78"/>
        <v>28.429067249999999</v>
      </c>
      <c r="H219" s="444">
        <v>8</v>
      </c>
      <c r="I219" s="445">
        <v>227.43253799999999</v>
      </c>
      <c r="J219" s="443">
        <f t="shared" si="56"/>
        <v>0</v>
      </c>
      <c r="K219" s="446">
        <f t="shared" si="57"/>
        <v>0</v>
      </c>
      <c r="L219" s="446">
        <f t="shared" si="58"/>
        <v>0</v>
      </c>
      <c r="M219" s="447"/>
      <c r="N219" s="447"/>
      <c r="O219" s="447"/>
    </row>
    <row r="220" spans="1:224" s="448" customFormat="1" hidden="1" outlineLevel="1">
      <c r="A220" s="449" t="s">
        <v>790</v>
      </c>
      <c r="B220" s="441" t="s">
        <v>339</v>
      </c>
      <c r="C220" s="442" t="s">
        <v>239</v>
      </c>
      <c r="D220" s="443">
        <f t="shared" si="77"/>
        <v>32.382360000000006</v>
      </c>
      <c r="E220" s="444">
        <v>4</v>
      </c>
      <c r="F220" s="445">
        <v>129.52944000000002</v>
      </c>
      <c r="G220" s="443">
        <f t="shared" si="78"/>
        <v>32.382360000000006</v>
      </c>
      <c r="H220" s="444">
        <v>4</v>
      </c>
      <c r="I220" s="445">
        <v>129.52944000000002</v>
      </c>
      <c r="J220" s="443">
        <f t="shared" si="56"/>
        <v>0</v>
      </c>
      <c r="K220" s="446">
        <f t="shared" si="57"/>
        <v>0</v>
      </c>
      <c r="L220" s="446">
        <f t="shared" si="58"/>
        <v>0</v>
      </c>
      <c r="M220" s="447"/>
      <c r="N220" s="447"/>
      <c r="O220" s="447"/>
    </row>
    <row r="221" spans="1:224" s="448" customFormat="1" hidden="1" outlineLevel="1">
      <c r="A221" s="449" t="s">
        <v>791</v>
      </c>
      <c r="B221" s="441" t="s">
        <v>340</v>
      </c>
      <c r="C221" s="442" t="s">
        <v>239</v>
      </c>
      <c r="D221" s="443">
        <f t="shared" si="77"/>
        <v>50.127809999999997</v>
      </c>
      <c r="E221" s="444">
        <v>1.2000000000000002</v>
      </c>
      <c r="F221" s="445">
        <v>60.153372000000005</v>
      </c>
      <c r="G221" s="443">
        <f t="shared" si="78"/>
        <v>50.127809999999997</v>
      </c>
      <c r="H221" s="444">
        <v>1.2000000000000002</v>
      </c>
      <c r="I221" s="445">
        <v>60.153372000000005</v>
      </c>
      <c r="J221" s="443">
        <f t="shared" si="56"/>
        <v>0</v>
      </c>
      <c r="K221" s="446">
        <f t="shared" si="57"/>
        <v>0</v>
      </c>
      <c r="L221" s="446">
        <f t="shared" si="58"/>
        <v>0</v>
      </c>
      <c r="M221" s="447"/>
      <c r="N221" s="447"/>
      <c r="O221" s="447"/>
    </row>
    <row r="222" spans="1:224" s="448" customFormat="1" hidden="1" outlineLevel="1">
      <c r="A222" s="449" t="s">
        <v>792</v>
      </c>
      <c r="B222" s="441" t="s">
        <v>341</v>
      </c>
      <c r="C222" s="442" t="s">
        <v>239</v>
      </c>
      <c r="D222" s="443">
        <f t="shared" si="77"/>
        <v>30.714880178571427</v>
      </c>
      <c r="E222" s="444">
        <v>5.6000000000000005</v>
      </c>
      <c r="F222" s="445">
        <v>172.00332900000001</v>
      </c>
      <c r="G222" s="443">
        <f t="shared" si="78"/>
        <v>30.714880178571427</v>
      </c>
      <c r="H222" s="444">
        <v>5.6000000000000005</v>
      </c>
      <c r="I222" s="445">
        <v>172.00332900000001</v>
      </c>
      <c r="J222" s="443">
        <f t="shared" si="56"/>
        <v>0</v>
      </c>
      <c r="K222" s="446">
        <f t="shared" si="57"/>
        <v>0</v>
      </c>
      <c r="L222" s="446">
        <f t="shared" si="58"/>
        <v>0</v>
      </c>
      <c r="M222" s="447"/>
      <c r="N222" s="447"/>
      <c r="O222" s="447"/>
    </row>
    <row r="223" spans="1:224" s="448" customFormat="1" hidden="1" outlineLevel="1">
      <c r="A223" s="449" t="s">
        <v>793</v>
      </c>
      <c r="B223" s="441" t="s">
        <v>342</v>
      </c>
      <c r="C223" s="442" t="s">
        <v>239</v>
      </c>
      <c r="D223" s="443">
        <f t="shared" si="77"/>
        <v>29.004835324675323</v>
      </c>
      <c r="E223" s="444">
        <v>7.7</v>
      </c>
      <c r="F223" s="445">
        <v>223.337232</v>
      </c>
      <c r="G223" s="443">
        <f t="shared" si="78"/>
        <v>29.004835324675323</v>
      </c>
      <c r="H223" s="444">
        <v>7.7</v>
      </c>
      <c r="I223" s="445">
        <v>223.337232</v>
      </c>
      <c r="J223" s="443">
        <f t="shared" si="56"/>
        <v>0</v>
      </c>
      <c r="K223" s="446">
        <f t="shared" si="57"/>
        <v>0</v>
      </c>
      <c r="L223" s="446">
        <f t="shared" si="58"/>
        <v>0</v>
      </c>
      <c r="M223" s="447"/>
      <c r="N223" s="447"/>
      <c r="O223" s="447"/>
    </row>
    <row r="224" spans="1:224" s="448" customFormat="1" hidden="1" outlineLevel="1">
      <c r="A224" s="449" t="s">
        <v>794</v>
      </c>
      <c r="B224" s="441" t="s">
        <v>343</v>
      </c>
      <c r="C224" s="442" t="s">
        <v>239</v>
      </c>
      <c r="D224" s="443">
        <f t="shared" si="77"/>
        <v>31.003657826086954</v>
      </c>
      <c r="E224" s="444">
        <v>4.6000000000000005</v>
      </c>
      <c r="F224" s="445">
        <v>142.616826</v>
      </c>
      <c r="G224" s="443">
        <f t="shared" si="78"/>
        <v>31.003657826086954</v>
      </c>
      <c r="H224" s="444">
        <v>4.6000000000000005</v>
      </c>
      <c r="I224" s="445">
        <v>142.616826</v>
      </c>
      <c r="J224" s="443">
        <f t="shared" si="56"/>
        <v>0</v>
      </c>
      <c r="K224" s="446">
        <f t="shared" si="57"/>
        <v>0</v>
      </c>
      <c r="L224" s="446">
        <f t="shared" si="58"/>
        <v>0</v>
      </c>
      <c r="M224" s="447"/>
      <c r="N224" s="447"/>
      <c r="O224" s="447"/>
    </row>
    <row r="225" spans="1:15" s="448" customFormat="1" hidden="1" outlineLevel="1">
      <c r="A225" s="449" t="s">
        <v>795</v>
      </c>
      <c r="B225" s="441" t="s">
        <v>344</v>
      </c>
      <c r="C225" s="442" t="s">
        <v>239</v>
      </c>
      <c r="D225" s="443">
        <f t="shared" si="77"/>
        <v>28.793707200000004</v>
      </c>
      <c r="E225" s="444">
        <v>7.5</v>
      </c>
      <c r="F225" s="445">
        <v>215.95280400000001</v>
      </c>
      <c r="G225" s="443">
        <f t="shared" si="78"/>
        <v>28.793707200000004</v>
      </c>
      <c r="H225" s="444">
        <v>7.5</v>
      </c>
      <c r="I225" s="445">
        <v>215.95280400000001</v>
      </c>
      <c r="J225" s="443">
        <f t="shared" si="56"/>
        <v>0</v>
      </c>
      <c r="K225" s="446">
        <f t="shared" si="57"/>
        <v>0</v>
      </c>
      <c r="L225" s="446">
        <f t="shared" si="58"/>
        <v>0</v>
      </c>
      <c r="M225" s="447"/>
      <c r="N225" s="447"/>
      <c r="O225" s="447"/>
    </row>
    <row r="226" spans="1:15" s="448" customFormat="1" hidden="1" outlineLevel="1">
      <c r="A226" s="449" t="s">
        <v>796</v>
      </c>
      <c r="B226" s="441" t="s">
        <v>345</v>
      </c>
      <c r="C226" s="442" t="s">
        <v>239</v>
      </c>
      <c r="D226" s="443">
        <f t="shared" si="77"/>
        <v>28.627147777777783</v>
      </c>
      <c r="E226" s="444">
        <v>8.1</v>
      </c>
      <c r="F226" s="445">
        <v>231.87989700000003</v>
      </c>
      <c r="G226" s="443">
        <f t="shared" si="78"/>
        <v>28.627147777777783</v>
      </c>
      <c r="H226" s="444">
        <v>8.1</v>
      </c>
      <c r="I226" s="445">
        <v>231.87989700000003</v>
      </c>
      <c r="J226" s="443">
        <f t="shared" si="56"/>
        <v>0</v>
      </c>
      <c r="K226" s="446">
        <f t="shared" si="57"/>
        <v>0</v>
      </c>
      <c r="L226" s="446">
        <f t="shared" si="58"/>
        <v>0</v>
      </c>
      <c r="M226" s="447"/>
      <c r="N226" s="447"/>
      <c r="O226" s="447"/>
    </row>
    <row r="227" spans="1:15" s="448" customFormat="1" hidden="1" outlineLevel="1">
      <c r="A227" s="449" t="s">
        <v>797</v>
      </c>
      <c r="B227" s="441" t="s">
        <v>346</v>
      </c>
      <c r="C227" s="442" t="s">
        <v>239</v>
      </c>
      <c r="D227" s="443">
        <f t="shared" si="77"/>
        <v>32.495427692307693</v>
      </c>
      <c r="E227" s="444">
        <v>5.2</v>
      </c>
      <c r="F227" s="445">
        <v>168.976224</v>
      </c>
      <c r="G227" s="443">
        <f t="shared" si="78"/>
        <v>32.495427692307693</v>
      </c>
      <c r="H227" s="444">
        <v>5.2</v>
      </c>
      <c r="I227" s="445">
        <v>168.976224</v>
      </c>
      <c r="J227" s="443">
        <f t="shared" si="56"/>
        <v>0</v>
      </c>
      <c r="K227" s="446">
        <f t="shared" si="57"/>
        <v>0</v>
      </c>
      <c r="L227" s="446">
        <f t="shared" si="58"/>
        <v>0</v>
      </c>
      <c r="M227" s="447"/>
      <c r="N227" s="447"/>
      <c r="O227" s="447"/>
    </row>
    <row r="228" spans="1:15" s="448" customFormat="1" hidden="1" outlineLevel="1">
      <c r="A228" s="449" t="s">
        <v>798</v>
      </c>
      <c r="B228" s="441" t="s">
        <v>347</v>
      </c>
      <c r="C228" s="442" t="s">
        <v>239</v>
      </c>
      <c r="D228" s="443">
        <f t="shared" si="77"/>
        <v>34.138882058823526</v>
      </c>
      <c r="E228" s="444">
        <v>3.4000000000000004</v>
      </c>
      <c r="F228" s="445">
        <v>116.072199</v>
      </c>
      <c r="G228" s="443">
        <f t="shared" si="78"/>
        <v>34.138882058823526</v>
      </c>
      <c r="H228" s="444">
        <v>3.4000000000000004</v>
      </c>
      <c r="I228" s="445">
        <v>116.072199</v>
      </c>
      <c r="J228" s="443">
        <f t="shared" si="56"/>
        <v>0</v>
      </c>
      <c r="K228" s="446">
        <f t="shared" si="57"/>
        <v>0</v>
      </c>
      <c r="L228" s="446">
        <f t="shared" si="58"/>
        <v>0</v>
      </c>
      <c r="M228" s="447"/>
      <c r="N228" s="447"/>
      <c r="O228" s="447"/>
    </row>
    <row r="229" spans="1:15" s="448" customFormat="1" hidden="1" outlineLevel="1">
      <c r="A229" s="449" t="s">
        <v>799</v>
      </c>
      <c r="B229" s="441" t="s">
        <v>348</v>
      </c>
      <c r="C229" s="442" t="s">
        <v>239</v>
      </c>
      <c r="D229" s="443">
        <f t="shared" si="77"/>
        <v>31.170979148936169</v>
      </c>
      <c r="E229" s="444">
        <v>4.7</v>
      </c>
      <c r="F229" s="445">
        <v>146.503602</v>
      </c>
      <c r="G229" s="443">
        <f t="shared" si="78"/>
        <v>31.170979148936169</v>
      </c>
      <c r="H229" s="444">
        <v>4.7</v>
      </c>
      <c r="I229" s="445">
        <v>146.503602</v>
      </c>
      <c r="J229" s="443">
        <f t="shared" ref="J229:J292" si="79">G229-D229</f>
        <v>0</v>
      </c>
      <c r="K229" s="446">
        <f t="shared" ref="K229:K292" si="80">H229-E229</f>
        <v>0</v>
      </c>
      <c r="L229" s="446">
        <f t="shared" ref="L229:L292" si="81">I229-F229</f>
        <v>0</v>
      </c>
      <c r="M229" s="447"/>
      <c r="N229" s="447"/>
      <c r="O229" s="447"/>
    </row>
    <row r="230" spans="1:15" s="448" customFormat="1" hidden="1" outlineLevel="1">
      <c r="A230" s="449" t="s">
        <v>800</v>
      </c>
      <c r="B230" s="441" t="s">
        <v>349</v>
      </c>
      <c r="C230" s="442" t="s">
        <v>239</v>
      </c>
      <c r="D230" s="443">
        <f t="shared" si="77"/>
        <v>30.631501764705881</v>
      </c>
      <c r="E230" s="444">
        <v>5.1000000000000005</v>
      </c>
      <c r="F230" s="445">
        <v>156.22065900000001</v>
      </c>
      <c r="G230" s="443">
        <f t="shared" si="78"/>
        <v>30.631501764705881</v>
      </c>
      <c r="H230" s="444">
        <v>5.1000000000000005</v>
      </c>
      <c r="I230" s="445">
        <v>156.22065900000001</v>
      </c>
      <c r="J230" s="443">
        <f t="shared" si="79"/>
        <v>0</v>
      </c>
      <c r="K230" s="446">
        <f t="shared" si="80"/>
        <v>0</v>
      </c>
      <c r="L230" s="446">
        <f t="shared" si="81"/>
        <v>0</v>
      </c>
      <c r="M230" s="447"/>
      <c r="N230" s="447"/>
      <c r="O230" s="447"/>
    </row>
    <row r="231" spans="1:15" s="448" customFormat="1" hidden="1" outlineLevel="1">
      <c r="A231" s="449" t="s">
        <v>801</v>
      </c>
      <c r="B231" s="441" t="s">
        <v>350</v>
      </c>
      <c r="C231" s="442" t="s">
        <v>239</v>
      </c>
      <c r="D231" s="443">
        <f t="shared" si="77"/>
        <v>33.439312702702708</v>
      </c>
      <c r="E231" s="444">
        <v>3.7</v>
      </c>
      <c r="F231" s="445">
        <v>123.72545700000002</v>
      </c>
      <c r="G231" s="443">
        <f t="shared" si="78"/>
        <v>33.439312702702708</v>
      </c>
      <c r="H231" s="444">
        <v>3.7</v>
      </c>
      <c r="I231" s="445">
        <v>123.72545700000002</v>
      </c>
      <c r="J231" s="443">
        <f t="shared" si="79"/>
        <v>0</v>
      </c>
      <c r="K231" s="446">
        <f t="shared" si="80"/>
        <v>0</v>
      </c>
      <c r="L231" s="446">
        <f t="shared" si="81"/>
        <v>0</v>
      </c>
      <c r="M231" s="447"/>
      <c r="N231" s="447"/>
      <c r="O231" s="447"/>
    </row>
    <row r="232" spans="1:15" s="448" customFormat="1" hidden="1" outlineLevel="1">
      <c r="A232" s="449" t="s">
        <v>802</v>
      </c>
      <c r="B232" s="441" t="s">
        <v>351</v>
      </c>
      <c r="C232" s="442" t="s">
        <v>239</v>
      </c>
      <c r="D232" s="443">
        <f t="shared" si="77"/>
        <v>36.541774285714283</v>
      </c>
      <c r="E232" s="444">
        <v>2.8000000000000003</v>
      </c>
      <c r="F232" s="445">
        <v>102.316968</v>
      </c>
      <c r="G232" s="443">
        <f t="shared" si="78"/>
        <v>36.541774285714283</v>
      </c>
      <c r="H232" s="444">
        <v>2.8000000000000003</v>
      </c>
      <c r="I232" s="445">
        <v>102.316968</v>
      </c>
      <c r="J232" s="443">
        <f t="shared" si="79"/>
        <v>0</v>
      </c>
      <c r="K232" s="446">
        <f t="shared" si="80"/>
        <v>0</v>
      </c>
      <c r="L232" s="446">
        <f t="shared" si="81"/>
        <v>0</v>
      </c>
      <c r="M232" s="447"/>
      <c r="N232" s="447"/>
      <c r="O232" s="447"/>
    </row>
    <row r="233" spans="1:15" s="448" customFormat="1" hidden="1" outlineLevel="1">
      <c r="A233" s="449" t="s">
        <v>803</v>
      </c>
      <c r="B233" s="441" t="s">
        <v>352</v>
      </c>
      <c r="C233" s="442" t="s">
        <v>239</v>
      </c>
      <c r="D233" s="443">
        <f t="shared" si="77"/>
        <v>67.161119999999997</v>
      </c>
      <c r="E233" s="444">
        <v>0.30000000000000004</v>
      </c>
      <c r="F233" s="445">
        <v>20.148336</v>
      </c>
      <c r="G233" s="443">
        <f t="shared" si="78"/>
        <v>67.161119999999997</v>
      </c>
      <c r="H233" s="444">
        <v>0.30000000000000004</v>
      </c>
      <c r="I233" s="445">
        <v>20.148336</v>
      </c>
      <c r="J233" s="443">
        <f t="shared" si="79"/>
        <v>0</v>
      </c>
      <c r="K233" s="446">
        <f t="shared" si="80"/>
        <v>0</v>
      </c>
      <c r="L233" s="446">
        <f t="shared" si="81"/>
        <v>0</v>
      </c>
      <c r="M233" s="447"/>
      <c r="N233" s="447"/>
      <c r="O233" s="447"/>
    </row>
    <row r="234" spans="1:15" s="448" customFormat="1" hidden="1" outlineLevel="1">
      <c r="A234" s="449" t="s">
        <v>804</v>
      </c>
      <c r="B234" s="441" t="s">
        <v>353</v>
      </c>
      <c r="C234" s="442" t="s">
        <v>239</v>
      </c>
      <c r="D234" s="443">
        <f t="shared" si="77"/>
        <v>32.213578604651168</v>
      </c>
      <c r="E234" s="444">
        <v>4.3</v>
      </c>
      <c r="F234" s="445">
        <v>138.51838800000002</v>
      </c>
      <c r="G234" s="443">
        <f t="shared" si="78"/>
        <v>32.213578604651168</v>
      </c>
      <c r="H234" s="444">
        <v>4.3</v>
      </c>
      <c r="I234" s="445">
        <v>138.51838800000002</v>
      </c>
      <c r="J234" s="443">
        <f t="shared" si="79"/>
        <v>0</v>
      </c>
      <c r="K234" s="446">
        <f t="shared" si="80"/>
        <v>0</v>
      </c>
      <c r="L234" s="446">
        <f t="shared" si="81"/>
        <v>0</v>
      </c>
      <c r="M234" s="447"/>
      <c r="N234" s="447"/>
      <c r="O234" s="447"/>
    </row>
    <row r="235" spans="1:15" s="448" customFormat="1" hidden="1" outlineLevel="1">
      <c r="A235" s="449" t="s">
        <v>805</v>
      </c>
      <c r="B235" s="441" t="s">
        <v>354</v>
      </c>
      <c r="C235" s="442" t="s">
        <v>239</v>
      </c>
      <c r="D235" s="443">
        <f t="shared" si="77"/>
        <v>30.736692631578947</v>
      </c>
      <c r="E235" s="444">
        <v>5.7</v>
      </c>
      <c r="F235" s="445">
        <v>175.19914800000001</v>
      </c>
      <c r="G235" s="443">
        <f t="shared" si="78"/>
        <v>30.736692631578947</v>
      </c>
      <c r="H235" s="444">
        <v>5.7</v>
      </c>
      <c r="I235" s="445">
        <v>175.19914800000001</v>
      </c>
      <c r="J235" s="443">
        <f t="shared" si="79"/>
        <v>0</v>
      </c>
      <c r="K235" s="446">
        <f t="shared" si="80"/>
        <v>0</v>
      </c>
      <c r="L235" s="446">
        <f t="shared" si="81"/>
        <v>0</v>
      </c>
      <c r="M235" s="447"/>
      <c r="N235" s="447"/>
      <c r="O235" s="447"/>
    </row>
    <row r="236" spans="1:15" s="448" customFormat="1" hidden="1" outlineLevel="1">
      <c r="A236" s="449" t="s">
        <v>806</v>
      </c>
      <c r="B236" s="441" t="s">
        <v>355</v>
      </c>
      <c r="C236" s="442" t="s">
        <v>239</v>
      </c>
      <c r="D236" s="443">
        <f t="shared" si="77"/>
        <v>31.367937115384617</v>
      </c>
      <c r="E236" s="444">
        <v>5.2</v>
      </c>
      <c r="F236" s="445">
        <v>163.11327300000002</v>
      </c>
      <c r="G236" s="443">
        <f t="shared" si="78"/>
        <v>31.367937115384617</v>
      </c>
      <c r="H236" s="444">
        <v>5.2</v>
      </c>
      <c r="I236" s="445">
        <v>163.11327300000002</v>
      </c>
      <c r="J236" s="443">
        <f t="shared" si="79"/>
        <v>0</v>
      </c>
      <c r="K236" s="446">
        <f t="shared" si="80"/>
        <v>0</v>
      </c>
      <c r="L236" s="446">
        <f t="shared" si="81"/>
        <v>0</v>
      </c>
      <c r="M236" s="447"/>
      <c r="N236" s="447"/>
      <c r="O236" s="447"/>
    </row>
    <row r="237" spans="1:15" s="448" customFormat="1" hidden="1" outlineLevel="1">
      <c r="A237" s="449" t="s">
        <v>807</v>
      </c>
      <c r="B237" s="441" t="s">
        <v>356</v>
      </c>
      <c r="C237" s="442" t="s">
        <v>239</v>
      </c>
      <c r="D237" s="443">
        <f t="shared" si="77"/>
        <v>32.66559947368421</v>
      </c>
      <c r="E237" s="444">
        <v>3.8000000000000003</v>
      </c>
      <c r="F237" s="445">
        <v>124.12927800000001</v>
      </c>
      <c r="G237" s="443">
        <f t="shared" si="78"/>
        <v>32.66559947368421</v>
      </c>
      <c r="H237" s="444">
        <v>3.8000000000000003</v>
      </c>
      <c r="I237" s="445">
        <v>124.12927800000001</v>
      </c>
      <c r="J237" s="443">
        <f t="shared" si="79"/>
        <v>0</v>
      </c>
      <c r="K237" s="446">
        <f t="shared" si="80"/>
        <v>0</v>
      </c>
      <c r="L237" s="446">
        <f t="shared" si="81"/>
        <v>0</v>
      </c>
      <c r="M237" s="447"/>
      <c r="N237" s="447"/>
      <c r="O237" s="447"/>
    </row>
    <row r="238" spans="1:15" s="448" customFormat="1" hidden="1" outlineLevel="1">
      <c r="A238" s="449" t="s">
        <v>808</v>
      </c>
      <c r="B238" s="441" t="s">
        <v>357</v>
      </c>
      <c r="C238" s="442" t="s">
        <v>239</v>
      </c>
      <c r="D238" s="443">
        <f t="shared" si="77"/>
        <v>32.387309999999999</v>
      </c>
      <c r="E238" s="444">
        <v>3.9000000000000004</v>
      </c>
      <c r="F238" s="445">
        <v>126.31050900000001</v>
      </c>
      <c r="G238" s="443">
        <f t="shared" si="78"/>
        <v>32.387309999999999</v>
      </c>
      <c r="H238" s="444">
        <v>3.9000000000000004</v>
      </c>
      <c r="I238" s="445">
        <v>126.31050900000001</v>
      </c>
      <c r="J238" s="443">
        <f t="shared" si="79"/>
        <v>0</v>
      </c>
      <c r="K238" s="446">
        <f t="shared" si="80"/>
        <v>0</v>
      </c>
      <c r="L238" s="446">
        <f t="shared" si="81"/>
        <v>0</v>
      </c>
      <c r="M238" s="447"/>
      <c r="N238" s="447"/>
      <c r="O238" s="447"/>
    </row>
    <row r="239" spans="1:15" s="448" customFormat="1" hidden="1" outlineLevel="1">
      <c r="A239" s="449" t="s">
        <v>809</v>
      </c>
      <c r="B239" s="441" t="s">
        <v>358</v>
      </c>
      <c r="C239" s="442" t="s">
        <v>239</v>
      </c>
      <c r="D239" s="443">
        <f t="shared" si="77"/>
        <v>28.442897500000001</v>
      </c>
      <c r="E239" s="444">
        <v>7.2</v>
      </c>
      <c r="F239" s="445">
        <v>204.78886200000002</v>
      </c>
      <c r="G239" s="443">
        <f t="shared" si="78"/>
        <v>28.442897500000001</v>
      </c>
      <c r="H239" s="444">
        <v>7.2</v>
      </c>
      <c r="I239" s="445">
        <v>204.78886200000002</v>
      </c>
      <c r="J239" s="443">
        <f t="shared" si="79"/>
        <v>0</v>
      </c>
      <c r="K239" s="446">
        <f t="shared" si="80"/>
        <v>0</v>
      </c>
      <c r="L239" s="446">
        <f t="shared" si="81"/>
        <v>0</v>
      </c>
      <c r="M239" s="447"/>
      <c r="N239" s="447"/>
      <c r="O239" s="447"/>
    </row>
    <row r="240" spans="1:15" s="448" customFormat="1" hidden="1" outlineLevel="1">
      <c r="A240" s="449" t="s">
        <v>810</v>
      </c>
      <c r="B240" s="441" t="s">
        <v>359</v>
      </c>
      <c r="C240" s="442" t="s">
        <v>239</v>
      </c>
      <c r="D240" s="443">
        <f t="shared" si="77"/>
        <v>28.411517142857139</v>
      </c>
      <c r="E240" s="444">
        <v>8.4</v>
      </c>
      <c r="F240" s="445">
        <v>238.65674399999997</v>
      </c>
      <c r="G240" s="443">
        <f t="shared" si="78"/>
        <v>28.411517142857139</v>
      </c>
      <c r="H240" s="444">
        <v>8.4</v>
      </c>
      <c r="I240" s="445">
        <v>238.65674399999997</v>
      </c>
      <c r="J240" s="443">
        <f t="shared" si="79"/>
        <v>0</v>
      </c>
      <c r="K240" s="446">
        <f t="shared" si="80"/>
        <v>0</v>
      </c>
      <c r="L240" s="446">
        <f t="shared" si="81"/>
        <v>0</v>
      </c>
      <c r="M240" s="447"/>
      <c r="N240" s="447"/>
      <c r="O240" s="447"/>
    </row>
    <row r="241" spans="1:15" s="448" customFormat="1" hidden="1" outlineLevel="1">
      <c r="A241" s="449" t="s">
        <v>811</v>
      </c>
      <c r="B241" s="441" t="s">
        <v>360</v>
      </c>
      <c r="C241" s="442" t="s">
        <v>239</v>
      </c>
      <c r="D241" s="443">
        <f t="shared" si="77"/>
        <v>28.583587317073171</v>
      </c>
      <c r="E241" s="444">
        <v>8.2000000000000011</v>
      </c>
      <c r="F241" s="445">
        <v>234.38541600000002</v>
      </c>
      <c r="G241" s="443">
        <f t="shared" si="78"/>
        <v>28.583587317073171</v>
      </c>
      <c r="H241" s="444">
        <v>8.2000000000000011</v>
      </c>
      <c r="I241" s="445">
        <v>234.38541600000002</v>
      </c>
      <c r="J241" s="443">
        <f t="shared" si="79"/>
        <v>0</v>
      </c>
      <c r="K241" s="446">
        <f t="shared" si="80"/>
        <v>0</v>
      </c>
      <c r="L241" s="446">
        <f t="shared" si="81"/>
        <v>0</v>
      </c>
      <c r="M241" s="447"/>
      <c r="N241" s="447"/>
      <c r="O241" s="447"/>
    </row>
    <row r="242" spans="1:15" s="448" customFormat="1" hidden="1" outlineLevel="1">
      <c r="A242" s="449" t="s">
        <v>812</v>
      </c>
      <c r="B242" s="441" t="s">
        <v>361</v>
      </c>
      <c r="C242" s="442" t="s">
        <v>239</v>
      </c>
      <c r="D242" s="443">
        <f t="shared" si="77"/>
        <v>28.137551818181823</v>
      </c>
      <c r="E242" s="444">
        <v>9.9</v>
      </c>
      <c r="F242" s="445">
        <v>278.56176300000004</v>
      </c>
      <c r="G242" s="443">
        <f t="shared" si="78"/>
        <v>28.137551818181823</v>
      </c>
      <c r="H242" s="444">
        <v>9.9</v>
      </c>
      <c r="I242" s="445">
        <v>278.56176300000004</v>
      </c>
      <c r="J242" s="443">
        <f t="shared" si="79"/>
        <v>0</v>
      </c>
      <c r="K242" s="446">
        <f t="shared" si="80"/>
        <v>0</v>
      </c>
      <c r="L242" s="446">
        <f t="shared" si="81"/>
        <v>0</v>
      </c>
      <c r="M242" s="447"/>
      <c r="N242" s="447"/>
      <c r="O242" s="447"/>
    </row>
    <row r="243" spans="1:15" s="448" customFormat="1" hidden="1" outlineLevel="1">
      <c r="A243" s="449" t="s">
        <v>813</v>
      </c>
      <c r="B243" s="441" t="s">
        <v>362</v>
      </c>
      <c r="C243" s="442" t="s">
        <v>239</v>
      </c>
      <c r="D243" s="443">
        <f t="shared" si="77"/>
        <v>32.124553902439025</v>
      </c>
      <c r="E243" s="444">
        <v>4.1000000000000005</v>
      </c>
      <c r="F243" s="445">
        <v>131.71067100000002</v>
      </c>
      <c r="G243" s="443">
        <f t="shared" si="78"/>
        <v>32.124553902439025</v>
      </c>
      <c r="H243" s="444">
        <v>4.1000000000000005</v>
      </c>
      <c r="I243" s="445">
        <v>131.71067100000002</v>
      </c>
      <c r="J243" s="443">
        <f t="shared" si="79"/>
        <v>0</v>
      </c>
      <c r="K243" s="446">
        <f t="shared" si="80"/>
        <v>0</v>
      </c>
      <c r="L243" s="446">
        <f t="shared" si="81"/>
        <v>0</v>
      </c>
      <c r="M243" s="447"/>
      <c r="N243" s="447"/>
      <c r="O243" s="447"/>
    </row>
    <row r="244" spans="1:15" s="448" customFormat="1" hidden="1" outlineLevel="1">
      <c r="A244" s="449" t="s">
        <v>814</v>
      </c>
      <c r="B244" s="441" t="s">
        <v>363</v>
      </c>
      <c r="C244" s="442" t="s">
        <v>239</v>
      </c>
      <c r="D244" s="443">
        <f t="shared" si="77"/>
        <v>44.241368823529413</v>
      </c>
      <c r="E244" s="444">
        <v>1.7000000000000002</v>
      </c>
      <c r="F244" s="445">
        <v>75.210327000000007</v>
      </c>
      <c r="G244" s="443">
        <f t="shared" si="78"/>
        <v>44.241368823529413</v>
      </c>
      <c r="H244" s="444">
        <v>1.7000000000000002</v>
      </c>
      <c r="I244" s="445">
        <v>75.210327000000007</v>
      </c>
      <c r="J244" s="443">
        <f t="shared" si="79"/>
        <v>0</v>
      </c>
      <c r="K244" s="446">
        <f t="shared" si="80"/>
        <v>0</v>
      </c>
      <c r="L244" s="446">
        <f t="shared" si="81"/>
        <v>0</v>
      </c>
      <c r="M244" s="447"/>
      <c r="N244" s="447"/>
      <c r="O244" s="447"/>
    </row>
    <row r="245" spans="1:15" s="448" customFormat="1" hidden="1" outlineLevel="1">
      <c r="A245" s="449" t="s">
        <v>815</v>
      </c>
      <c r="B245" s="441" t="s">
        <v>364</v>
      </c>
      <c r="C245" s="442" t="s">
        <v>239</v>
      </c>
      <c r="D245" s="443">
        <f t="shared" ref="D245:D274" si="82">F245/E245</f>
        <v>32.289896249999998</v>
      </c>
      <c r="E245" s="444">
        <v>4</v>
      </c>
      <c r="F245" s="445">
        <v>129.15958499999999</v>
      </c>
      <c r="G245" s="443">
        <f t="shared" si="78"/>
        <v>32.289896249999998</v>
      </c>
      <c r="H245" s="444">
        <v>4</v>
      </c>
      <c r="I245" s="445">
        <v>129.15958499999999</v>
      </c>
      <c r="J245" s="443">
        <f t="shared" si="79"/>
        <v>0</v>
      </c>
      <c r="K245" s="446">
        <f t="shared" si="80"/>
        <v>0</v>
      </c>
      <c r="L245" s="446">
        <f t="shared" si="81"/>
        <v>0</v>
      </c>
      <c r="M245" s="447"/>
      <c r="N245" s="447"/>
      <c r="O245" s="447"/>
    </row>
    <row r="246" spans="1:15" s="448" customFormat="1" hidden="1" outlineLevel="1">
      <c r="A246" s="449" t="s">
        <v>816</v>
      </c>
      <c r="B246" s="441" t="s">
        <v>365</v>
      </c>
      <c r="C246" s="442" t="s">
        <v>239</v>
      </c>
      <c r="D246" s="443">
        <f t="shared" si="82"/>
        <v>30.356037457627114</v>
      </c>
      <c r="E246" s="444">
        <v>5.9</v>
      </c>
      <c r="F246" s="445">
        <v>179.10062099999999</v>
      </c>
      <c r="G246" s="443">
        <f t="shared" si="78"/>
        <v>30.356037457627114</v>
      </c>
      <c r="H246" s="444">
        <v>5.9</v>
      </c>
      <c r="I246" s="445">
        <v>179.10062099999999</v>
      </c>
      <c r="J246" s="443">
        <f t="shared" si="79"/>
        <v>0</v>
      </c>
      <c r="K246" s="446">
        <f t="shared" si="80"/>
        <v>0</v>
      </c>
      <c r="L246" s="446">
        <f t="shared" si="81"/>
        <v>0</v>
      </c>
      <c r="M246" s="447"/>
      <c r="N246" s="447"/>
      <c r="O246" s="447"/>
    </row>
    <row r="247" spans="1:15" s="448" customFormat="1" hidden="1" outlineLevel="1">
      <c r="A247" s="449" t="s">
        <v>817</v>
      </c>
      <c r="B247" s="441" t="s">
        <v>366</v>
      </c>
      <c r="C247" s="442" t="s">
        <v>239</v>
      </c>
      <c r="D247" s="443">
        <f t="shared" si="82"/>
        <v>36.950326666666669</v>
      </c>
      <c r="E247" s="444">
        <v>2.7</v>
      </c>
      <c r="F247" s="445">
        <v>99.765882000000005</v>
      </c>
      <c r="G247" s="443">
        <f t="shared" si="78"/>
        <v>36.950326666666669</v>
      </c>
      <c r="H247" s="444">
        <v>2.7</v>
      </c>
      <c r="I247" s="445">
        <v>99.765882000000005</v>
      </c>
      <c r="J247" s="443">
        <f t="shared" si="79"/>
        <v>0</v>
      </c>
      <c r="K247" s="446">
        <f t="shared" si="80"/>
        <v>0</v>
      </c>
      <c r="L247" s="446">
        <f t="shared" si="81"/>
        <v>0</v>
      </c>
      <c r="M247" s="447"/>
      <c r="N247" s="447"/>
      <c r="O247" s="447"/>
    </row>
    <row r="248" spans="1:15" s="448" customFormat="1" hidden="1" outlineLevel="1">
      <c r="A248" s="449" t="s">
        <v>818</v>
      </c>
      <c r="B248" s="441" t="s">
        <v>367</v>
      </c>
      <c r="C248" s="442" t="s">
        <v>239</v>
      </c>
      <c r="D248" s="443">
        <f t="shared" si="82"/>
        <v>27.443213217391303</v>
      </c>
      <c r="E248" s="444">
        <v>11.5</v>
      </c>
      <c r="F248" s="445">
        <v>315.59695199999999</v>
      </c>
      <c r="G248" s="443">
        <f t="shared" si="78"/>
        <v>27.443213217391303</v>
      </c>
      <c r="H248" s="444">
        <v>11.5</v>
      </c>
      <c r="I248" s="445">
        <v>315.59695199999999</v>
      </c>
      <c r="J248" s="443">
        <f t="shared" si="79"/>
        <v>0</v>
      </c>
      <c r="K248" s="446">
        <f t="shared" si="80"/>
        <v>0</v>
      </c>
      <c r="L248" s="446">
        <f t="shared" si="81"/>
        <v>0</v>
      </c>
      <c r="M248" s="447"/>
      <c r="N248" s="447"/>
      <c r="O248" s="447"/>
    </row>
    <row r="249" spans="1:15" s="448" customFormat="1" hidden="1" outlineLevel="1">
      <c r="A249" s="449" t="s">
        <v>819</v>
      </c>
      <c r="B249" s="441" t="s">
        <v>368</v>
      </c>
      <c r="C249" s="442" t="s">
        <v>239</v>
      </c>
      <c r="D249" s="443">
        <f t="shared" si="82"/>
        <v>33.454072500000002</v>
      </c>
      <c r="E249" s="444">
        <v>3.6</v>
      </c>
      <c r="F249" s="445">
        <v>120.43466100000001</v>
      </c>
      <c r="G249" s="443">
        <f t="shared" si="78"/>
        <v>33.454072500000002</v>
      </c>
      <c r="H249" s="444">
        <v>3.6</v>
      </c>
      <c r="I249" s="445">
        <v>120.43466100000001</v>
      </c>
      <c r="J249" s="443">
        <f t="shared" si="79"/>
        <v>0</v>
      </c>
      <c r="K249" s="446">
        <f t="shared" si="80"/>
        <v>0</v>
      </c>
      <c r="L249" s="446">
        <f t="shared" si="81"/>
        <v>0</v>
      </c>
      <c r="M249" s="447"/>
      <c r="N249" s="447"/>
      <c r="O249" s="447"/>
    </row>
    <row r="250" spans="1:15" s="448" customFormat="1" hidden="1" outlineLevel="1">
      <c r="A250" s="449" t="s">
        <v>820</v>
      </c>
      <c r="B250" s="441" t="s">
        <v>369</v>
      </c>
      <c r="C250" s="442" t="s">
        <v>239</v>
      </c>
      <c r="D250" s="443">
        <f t="shared" si="82"/>
        <v>58.9009</v>
      </c>
      <c r="E250" s="444">
        <v>0.9</v>
      </c>
      <c r="F250" s="445">
        <v>53.010809999999999</v>
      </c>
      <c r="G250" s="443">
        <f t="shared" si="78"/>
        <v>58.9009</v>
      </c>
      <c r="H250" s="444">
        <v>0.9</v>
      </c>
      <c r="I250" s="445">
        <v>53.010809999999999</v>
      </c>
      <c r="J250" s="443">
        <f t="shared" si="79"/>
        <v>0</v>
      </c>
      <c r="K250" s="446">
        <f t="shared" si="80"/>
        <v>0</v>
      </c>
      <c r="L250" s="446">
        <f t="shared" si="81"/>
        <v>0</v>
      </c>
      <c r="M250" s="447"/>
      <c r="N250" s="447"/>
      <c r="O250" s="447"/>
    </row>
    <row r="251" spans="1:15" s="448" customFormat="1" hidden="1" outlineLevel="1">
      <c r="A251" s="449" t="s">
        <v>821</v>
      </c>
      <c r="B251" s="441" t="s">
        <v>370</v>
      </c>
      <c r="C251" s="442" t="s">
        <v>239</v>
      </c>
      <c r="D251" s="443">
        <f t="shared" si="82"/>
        <v>31.010539090909091</v>
      </c>
      <c r="E251" s="444">
        <v>5.5</v>
      </c>
      <c r="F251" s="445">
        <v>170.557965</v>
      </c>
      <c r="G251" s="443">
        <f t="shared" si="78"/>
        <v>31.010539090909091</v>
      </c>
      <c r="H251" s="444">
        <v>5.5</v>
      </c>
      <c r="I251" s="445">
        <v>170.557965</v>
      </c>
      <c r="J251" s="443">
        <f t="shared" si="79"/>
        <v>0</v>
      </c>
      <c r="K251" s="446">
        <f t="shared" si="80"/>
        <v>0</v>
      </c>
      <c r="L251" s="446">
        <f t="shared" si="81"/>
        <v>0</v>
      </c>
      <c r="M251" s="447"/>
      <c r="N251" s="447"/>
      <c r="O251" s="447"/>
    </row>
    <row r="252" spans="1:15" s="448" customFormat="1" hidden="1" outlineLevel="1">
      <c r="A252" s="449" t="s">
        <v>822</v>
      </c>
      <c r="B252" s="441" t="s">
        <v>371</v>
      </c>
      <c r="C252" s="442" t="s">
        <v>239</v>
      </c>
      <c r="D252" s="443">
        <f t="shared" si="82"/>
        <v>31.010539090909091</v>
      </c>
      <c r="E252" s="444">
        <v>5.5</v>
      </c>
      <c r="F252" s="445">
        <v>170.557965</v>
      </c>
      <c r="G252" s="443">
        <f t="shared" si="78"/>
        <v>31.010539090909091</v>
      </c>
      <c r="H252" s="444">
        <v>5.5</v>
      </c>
      <c r="I252" s="445">
        <v>170.557965</v>
      </c>
      <c r="J252" s="443">
        <f t="shared" si="79"/>
        <v>0</v>
      </c>
      <c r="K252" s="446">
        <f t="shared" si="80"/>
        <v>0</v>
      </c>
      <c r="L252" s="446">
        <f t="shared" si="81"/>
        <v>0</v>
      </c>
      <c r="M252" s="447"/>
      <c r="N252" s="447"/>
      <c r="O252" s="447"/>
    </row>
    <row r="253" spans="1:15" s="448" customFormat="1" hidden="1" outlineLevel="1">
      <c r="A253" s="449" t="s">
        <v>823</v>
      </c>
      <c r="B253" s="441" t="s">
        <v>372</v>
      </c>
      <c r="C253" s="442" t="s">
        <v>239</v>
      </c>
      <c r="D253" s="443">
        <f t="shared" si="82"/>
        <v>29.238333428571426</v>
      </c>
      <c r="E253" s="444">
        <v>7</v>
      </c>
      <c r="F253" s="445">
        <v>204.66833399999999</v>
      </c>
      <c r="G253" s="443">
        <f t="shared" si="78"/>
        <v>29.238333428571426</v>
      </c>
      <c r="H253" s="444">
        <v>7</v>
      </c>
      <c r="I253" s="445">
        <v>204.66833399999999</v>
      </c>
      <c r="J253" s="443">
        <f t="shared" si="79"/>
        <v>0</v>
      </c>
      <c r="K253" s="446">
        <f t="shared" si="80"/>
        <v>0</v>
      </c>
      <c r="L253" s="446">
        <f t="shared" si="81"/>
        <v>0</v>
      </c>
      <c r="M253" s="447"/>
      <c r="N253" s="447"/>
      <c r="O253" s="447"/>
    </row>
    <row r="254" spans="1:15" s="448" customFormat="1" hidden="1" outlineLevel="1">
      <c r="A254" s="449" t="s">
        <v>824</v>
      </c>
      <c r="B254" s="441" t="s">
        <v>373</v>
      </c>
      <c r="C254" s="442" t="s">
        <v>239</v>
      </c>
      <c r="D254" s="443">
        <f t="shared" si="82"/>
        <v>40.781331428571434</v>
      </c>
      <c r="E254" s="444">
        <v>2.1</v>
      </c>
      <c r="F254" s="445">
        <v>85.640796000000009</v>
      </c>
      <c r="G254" s="443">
        <f t="shared" si="78"/>
        <v>40.781331428571434</v>
      </c>
      <c r="H254" s="444">
        <v>2.1</v>
      </c>
      <c r="I254" s="445">
        <v>85.640796000000009</v>
      </c>
      <c r="J254" s="443">
        <f t="shared" si="79"/>
        <v>0</v>
      </c>
      <c r="K254" s="446">
        <f t="shared" si="80"/>
        <v>0</v>
      </c>
      <c r="L254" s="446">
        <f t="shared" si="81"/>
        <v>0</v>
      </c>
      <c r="M254" s="447"/>
      <c r="N254" s="447"/>
      <c r="O254" s="447"/>
    </row>
    <row r="255" spans="1:15" s="448" customFormat="1" hidden="1" outlineLevel="1">
      <c r="A255" s="449" t="s">
        <v>825</v>
      </c>
      <c r="B255" s="441" t="s">
        <v>374</v>
      </c>
      <c r="C255" s="442" t="s">
        <v>239</v>
      </c>
      <c r="D255" s="443">
        <f t="shared" si="82"/>
        <v>35.190670344827588</v>
      </c>
      <c r="E255" s="444">
        <v>2.9000000000000004</v>
      </c>
      <c r="F255" s="445">
        <v>102.05294400000001</v>
      </c>
      <c r="G255" s="443">
        <f t="shared" si="78"/>
        <v>35.190670344827588</v>
      </c>
      <c r="H255" s="444">
        <v>2.9000000000000004</v>
      </c>
      <c r="I255" s="445">
        <v>102.05294400000001</v>
      </c>
      <c r="J255" s="443">
        <f t="shared" si="79"/>
        <v>0</v>
      </c>
      <c r="K255" s="446">
        <f t="shared" si="80"/>
        <v>0</v>
      </c>
      <c r="L255" s="446">
        <f t="shared" si="81"/>
        <v>0</v>
      </c>
      <c r="M255" s="447"/>
      <c r="N255" s="447"/>
      <c r="O255" s="447"/>
    </row>
    <row r="256" spans="1:15" s="448" customFormat="1" hidden="1" outlineLevel="1">
      <c r="A256" s="449" t="s">
        <v>826</v>
      </c>
      <c r="B256" s="441" t="s">
        <v>375</v>
      </c>
      <c r="C256" s="442" t="s">
        <v>239</v>
      </c>
      <c r="D256" s="443">
        <f t="shared" si="82"/>
        <v>47.665190769230776</v>
      </c>
      <c r="E256" s="444">
        <v>1.3</v>
      </c>
      <c r="F256" s="445">
        <v>61.964748000000007</v>
      </c>
      <c r="G256" s="443">
        <f t="shared" si="78"/>
        <v>47.665190769230776</v>
      </c>
      <c r="H256" s="444">
        <v>1.3</v>
      </c>
      <c r="I256" s="445">
        <v>61.964748000000007</v>
      </c>
      <c r="J256" s="443">
        <f t="shared" si="79"/>
        <v>0</v>
      </c>
      <c r="K256" s="446">
        <f t="shared" si="80"/>
        <v>0</v>
      </c>
      <c r="L256" s="446">
        <f t="shared" si="81"/>
        <v>0</v>
      </c>
      <c r="M256" s="447"/>
      <c r="N256" s="447"/>
      <c r="O256" s="447"/>
    </row>
    <row r="257" spans="1:15" s="448" customFormat="1" hidden="1" outlineLevel="1">
      <c r="A257" s="449" t="s">
        <v>827</v>
      </c>
      <c r="B257" s="441" t="s">
        <v>376</v>
      </c>
      <c r="C257" s="442" t="s">
        <v>239</v>
      </c>
      <c r="D257" s="443">
        <f t="shared" si="82"/>
        <v>39.919103181818173</v>
      </c>
      <c r="E257" s="444">
        <v>2.2000000000000002</v>
      </c>
      <c r="F257" s="445">
        <v>87.822026999999991</v>
      </c>
      <c r="G257" s="443">
        <f t="shared" si="78"/>
        <v>39.919103181818173</v>
      </c>
      <c r="H257" s="444">
        <v>2.2000000000000002</v>
      </c>
      <c r="I257" s="445">
        <v>87.822026999999991</v>
      </c>
      <c r="J257" s="443">
        <f t="shared" si="79"/>
        <v>0</v>
      </c>
      <c r="K257" s="446">
        <f t="shared" si="80"/>
        <v>0</v>
      </c>
      <c r="L257" s="446">
        <f t="shared" si="81"/>
        <v>0</v>
      </c>
      <c r="M257" s="447"/>
      <c r="N257" s="447"/>
      <c r="O257" s="447"/>
    </row>
    <row r="258" spans="1:15" s="448" customFormat="1" hidden="1" outlineLevel="1">
      <c r="A258" s="449" t="s">
        <v>828</v>
      </c>
      <c r="B258" s="441" t="s">
        <v>377</v>
      </c>
      <c r="C258" s="442" t="s">
        <v>239</v>
      </c>
      <c r="D258" s="443">
        <f t="shared" si="82"/>
        <v>45.412025624999991</v>
      </c>
      <c r="E258" s="444">
        <v>1.6</v>
      </c>
      <c r="F258" s="445">
        <v>72.659240999999994</v>
      </c>
      <c r="G258" s="443">
        <f t="shared" si="78"/>
        <v>45.412025624999991</v>
      </c>
      <c r="H258" s="444">
        <v>1.6</v>
      </c>
      <c r="I258" s="445">
        <v>72.659240999999994</v>
      </c>
      <c r="J258" s="443">
        <f t="shared" si="79"/>
        <v>0</v>
      </c>
      <c r="K258" s="446">
        <f t="shared" si="80"/>
        <v>0</v>
      </c>
      <c r="L258" s="446">
        <f t="shared" si="81"/>
        <v>0</v>
      </c>
      <c r="M258" s="447"/>
      <c r="N258" s="447"/>
      <c r="O258" s="447"/>
    </row>
    <row r="259" spans="1:15" s="448" customFormat="1" hidden="1" outlineLevel="1">
      <c r="A259" s="449" t="s">
        <v>829</v>
      </c>
      <c r="B259" s="441" t="s">
        <v>378</v>
      </c>
      <c r="C259" s="442" t="s">
        <v>239</v>
      </c>
      <c r="D259" s="443">
        <f t="shared" si="82"/>
        <v>39.131851304347819</v>
      </c>
      <c r="E259" s="444">
        <v>2.3000000000000003</v>
      </c>
      <c r="F259" s="445">
        <v>90.003258000000002</v>
      </c>
      <c r="G259" s="443">
        <f t="shared" si="78"/>
        <v>39.131851304347819</v>
      </c>
      <c r="H259" s="444">
        <v>2.3000000000000003</v>
      </c>
      <c r="I259" s="445">
        <v>90.003258000000002</v>
      </c>
      <c r="J259" s="443">
        <f t="shared" si="79"/>
        <v>0</v>
      </c>
      <c r="K259" s="446">
        <f t="shared" si="80"/>
        <v>0</v>
      </c>
      <c r="L259" s="446">
        <f t="shared" si="81"/>
        <v>0</v>
      </c>
      <c r="M259" s="447"/>
      <c r="N259" s="447"/>
      <c r="O259" s="447"/>
    </row>
    <row r="260" spans="1:15" s="448" customFormat="1" hidden="1" outlineLevel="1">
      <c r="A260" s="449" t="s">
        <v>830</v>
      </c>
      <c r="B260" s="441" t="s">
        <v>379</v>
      </c>
      <c r="C260" s="442" t="s">
        <v>239</v>
      </c>
      <c r="D260" s="443">
        <f t="shared" si="82"/>
        <v>32.289896249999998</v>
      </c>
      <c r="E260" s="444">
        <v>4</v>
      </c>
      <c r="F260" s="445">
        <v>129.15958499999999</v>
      </c>
      <c r="G260" s="443">
        <f t="shared" si="78"/>
        <v>32.289896249999998</v>
      </c>
      <c r="H260" s="444">
        <v>4</v>
      </c>
      <c r="I260" s="445">
        <v>129.15958499999999</v>
      </c>
      <c r="J260" s="443">
        <f t="shared" si="79"/>
        <v>0</v>
      </c>
      <c r="K260" s="446">
        <f t="shared" si="80"/>
        <v>0</v>
      </c>
      <c r="L260" s="446">
        <f t="shared" si="81"/>
        <v>0</v>
      </c>
      <c r="M260" s="447"/>
      <c r="N260" s="447"/>
      <c r="O260" s="447"/>
    </row>
    <row r="261" spans="1:15" s="448" customFormat="1" hidden="1" outlineLevel="1">
      <c r="A261" s="449" t="s">
        <v>831</v>
      </c>
      <c r="B261" s="441" t="s">
        <v>380</v>
      </c>
      <c r="C261" s="442" t="s">
        <v>239</v>
      </c>
      <c r="D261" s="443">
        <f t="shared" si="82"/>
        <v>33.88350545454545</v>
      </c>
      <c r="E261" s="444">
        <v>3.3000000000000003</v>
      </c>
      <c r="F261" s="445">
        <v>111.815568</v>
      </c>
      <c r="G261" s="443">
        <f t="shared" si="78"/>
        <v>33.88350545454545</v>
      </c>
      <c r="H261" s="444">
        <v>3.3000000000000003</v>
      </c>
      <c r="I261" s="445">
        <v>111.815568</v>
      </c>
      <c r="J261" s="443">
        <f t="shared" si="79"/>
        <v>0</v>
      </c>
      <c r="K261" s="446">
        <f t="shared" si="80"/>
        <v>0</v>
      </c>
      <c r="L261" s="446">
        <f t="shared" si="81"/>
        <v>0</v>
      </c>
      <c r="M261" s="447"/>
      <c r="N261" s="447"/>
      <c r="O261" s="447"/>
    </row>
    <row r="262" spans="1:15" s="448" customFormat="1" hidden="1" outlineLevel="1">
      <c r="A262" s="449" t="s">
        <v>832</v>
      </c>
      <c r="B262" s="441" t="s">
        <v>381</v>
      </c>
      <c r="C262" s="442" t="s">
        <v>239</v>
      </c>
      <c r="D262" s="443">
        <f t="shared" si="82"/>
        <v>35.190670344827588</v>
      </c>
      <c r="E262" s="444">
        <v>2.9000000000000004</v>
      </c>
      <c r="F262" s="445">
        <v>102.05294400000001</v>
      </c>
      <c r="G262" s="443">
        <f t="shared" si="78"/>
        <v>35.190670344827588</v>
      </c>
      <c r="H262" s="444">
        <v>2.9000000000000004</v>
      </c>
      <c r="I262" s="445">
        <v>102.05294400000001</v>
      </c>
      <c r="J262" s="443">
        <f t="shared" si="79"/>
        <v>0</v>
      </c>
      <c r="K262" s="446">
        <f t="shared" si="80"/>
        <v>0</v>
      </c>
      <c r="L262" s="446">
        <f t="shared" si="81"/>
        <v>0</v>
      </c>
      <c r="M262" s="447"/>
      <c r="N262" s="447"/>
      <c r="O262" s="447"/>
    </row>
    <row r="263" spans="1:15" s="448" customFormat="1" hidden="1" outlineLevel="1">
      <c r="A263" s="449" t="s">
        <v>833</v>
      </c>
      <c r="B263" s="441" t="s">
        <v>382</v>
      </c>
      <c r="C263" s="442" t="s">
        <v>239</v>
      </c>
      <c r="D263" s="443">
        <f t="shared" si="82"/>
        <v>39.919103181818173</v>
      </c>
      <c r="E263" s="444">
        <v>2.2000000000000002</v>
      </c>
      <c r="F263" s="445">
        <v>87.822026999999991</v>
      </c>
      <c r="G263" s="443">
        <f t="shared" si="78"/>
        <v>39.919103181818173</v>
      </c>
      <c r="H263" s="444">
        <v>2.2000000000000002</v>
      </c>
      <c r="I263" s="445">
        <v>87.822026999999991</v>
      </c>
      <c r="J263" s="443">
        <f t="shared" si="79"/>
        <v>0</v>
      </c>
      <c r="K263" s="446">
        <f t="shared" si="80"/>
        <v>0</v>
      </c>
      <c r="L263" s="446">
        <f t="shared" si="81"/>
        <v>0</v>
      </c>
      <c r="M263" s="447"/>
      <c r="N263" s="447"/>
      <c r="O263" s="447"/>
    </row>
    <row r="264" spans="1:15" s="448" customFormat="1" hidden="1" outlineLevel="1">
      <c r="A264" s="449" t="s">
        <v>834</v>
      </c>
      <c r="B264" s="441" t="s">
        <v>383</v>
      </c>
      <c r="C264" s="442" t="s">
        <v>239</v>
      </c>
      <c r="D264" s="443">
        <f t="shared" si="82"/>
        <v>42.789835000000004</v>
      </c>
      <c r="E264" s="444">
        <v>1.8</v>
      </c>
      <c r="F264" s="445">
        <v>77.021703000000002</v>
      </c>
      <c r="G264" s="443">
        <f t="shared" si="78"/>
        <v>42.789835000000004</v>
      </c>
      <c r="H264" s="444">
        <v>1.8</v>
      </c>
      <c r="I264" s="445">
        <v>77.021703000000002</v>
      </c>
      <c r="J264" s="443">
        <f t="shared" si="79"/>
        <v>0</v>
      </c>
      <c r="K264" s="446">
        <f t="shared" si="80"/>
        <v>0</v>
      </c>
      <c r="L264" s="446">
        <f t="shared" si="81"/>
        <v>0</v>
      </c>
      <c r="M264" s="447"/>
      <c r="N264" s="447"/>
      <c r="O264" s="447"/>
    </row>
    <row r="265" spans="1:15" s="448" customFormat="1" hidden="1" outlineLevel="1">
      <c r="A265" s="449" t="s">
        <v>835</v>
      </c>
      <c r="B265" s="441" t="s">
        <v>384</v>
      </c>
      <c r="C265" s="442" t="s">
        <v>239</v>
      </c>
      <c r="D265" s="443">
        <f t="shared" si="82"/>
        <v>36.181660000000001</v>
      </c>
      <c r="E265" s="444">
        <v>2.7</v>
      </c>
      <c r="F265" s="445">
        <v>97.690482000000003</v>
      </c>
      <c r="G265" s="443">
        <f t="shared" si="78"/>
        <v>36.181660000000001</v>
      </c>
      <c r="H265" s="444">
        <v>2.7</v>
      </c>
      <c r="I265" s="445">
        <v>97.690482000000003</v>
      </c>
      <c r="J265" s="443">
        <f t="shared" si="79"/>
        <v>0</v>
      </c>
      <c r="K265" s="446">
        <f t="shared" si="80"/>
        <v>0</v>
      </c>
      <c r="L265" s="446">
        <f t="shared" si="81"/>
        <v>0</v>
      </c>
      <c r="M265" s="447"/>
      <c r="N265" s="447"/>
      <c r="O265" s="447"/>
    </row>
    <row r="266" spans="1:15" s="448" customFormat="1" hidden="1" outlineLevel="1">
      <c r="A266" s="449" t="s">
        <v>836</v>
      </c>
      <c r="B266" s="441" t="s">
        <v>385</v>
      </c>
      <c r="C266" s="442" t="s">
        <v>239</v>
      </c>
      <c r="D266" s="443">
        <f t="shared" si="82"/>
        <v>33.684929745042488</v>
      </c>
      <c r="E266" s="444">
        <v>3.53</v>
      </c>
      <c r="F266" s="445">
        <v>118.90780199999999</v>
      </c>
      <c r="G266" s="443">
        <f t="shared" si="78"/>
        <v>33.684929745042488</v>
      </c>
      <c r="H266" s="444">
        <v>3.53</v>
      </c>
      <c r="I266" s="445">
        <v>118.90780199999999</v>
      </c>
      <c r="J266" s="443">
        <f t="shared" si="79"/>
        <v>0</v>
      </c>
      <c r="K266" s="446">
        <f t="shared" si="80"/>
        <v>0</v>
      </c>
      <c r="L266" s="446">
        <f t="shared" si="81"/>
        <v>0</v>
      </c>
      <c r="M266" s="447"/>
      <c r="N266" s="447"/>
      <c r="O266" s="447"/>
    </row>
    <row r="267" spans="1:15" s="448" customFormat="1" hidden="1" outlineLevel="1">
      <c r="A267" s="449" t="s">
        <v>837</v>
      </c>
      <c r="B267" s="441" t="s">
        <v>386</v>
      </c>
      <c r="C267" s="442" t="s">
        <v>239</v>
      </c>
      <c r="D267" s="443">
        <f t="shared" si="82"/>
        <v>33.786583714285719</v>
      </c>
      <c r="E267" s="444">
        <v>3.5</v>
      </c>
      <c r="F267" s="445">
        <v>118.25304300000001</v>
      </c>
      <c r="G267" s="443">
        <f t="shared" si="78"/>
        <v>33.786583714285719</v>
      </c>
      <c r="H267" s="444">
        <v>3.5</v>
      </c>
      <c r="I267" s="445">
        <v>118.25304300000001</v>
      </c>
      <c r="J267" s="443">
        <f t="shared" si="79"/>
        <v>0</v>
      </c>
      <c r="K267" s="446">
        <f t="shared" si="80"/>
        <v>0</v>
      </c>
      <c r="L267" s="446">
        <f t="shared" si="81"/>
        <v>0</v>
      </c>
      <c r="M267" s="447"/>
      <c r="N267" s="447"/>
      <c r="O267" s="447"/>
    </row>
    <row r="268" spans="1:15" s="448" customFormat="1" hidden="1" outlineLevel="1">
      <c r="A268" s="449" t="s">
        <v>838</v>
      </c>
      <c r="B268" s="441" t="s">
        <v>387</v>
      </c>
      <c r="C268" s="442" t="s">
        <v>239</v>
      </c>
      <c r="D268" s="443">
        <f t="shared" si="82"/>
        <v>34.662292258064518</v>
      </c>
      <c r="E268" s="444">
        <v>3.1</v>
      </c>
      <c r="F268" s="445">
        <v>107.45310600000001</v>
      </c>
      <c r="G268" s="443">
        <f t="shared" si="78"/>
        <v>34.662292258064518</v>
      </c>
      <c r="H268" s="444">
        <v>3.1</v>
      </c>
      <c r="I268" s="445">
        <v>107.45310600000001</v>
      </c>
      <c r="J268" s="443">
        <f t="shared" si="79"/>
        <v>0</v>
      </c>
      <c r="K268" s="446">
        <f t="shared" si="80"/>
        <v>0</v>
      </c>
      <c r="L268" s="446">
        <f t="shared" si="81"/>
        <v>0</v>
      </c>
      <c r="M268" s="447"/>
      <c r="N268" s="447"/>
      <c r="O268" s="447"/>
    </row>
    <row r="269" spans="1:15" s="58" customFormat="1" ht="15" customHeight="1" collapsed="1">
      <c r="A269" s="33" t="s">
        <v>839</v>
      </c>
      <c r="B269" s="54" t="s">
        <v>389</v>
      </c>
      <c r="C269" s="274" t="s">
        <v>239</v>
      </c>
      <c r="D269" s="364">
        <f t="shared" si="82"/>
        <v>35.812029507568489</v>
      </c>
      <c r="E269" s="196">
        <f>SUM(E270:E290)</f>
        <v>10.438000000000002</v>
      </c>
      <c r="F269" s="197">
        <f>SUM(F270:F290)</f>
        <v>373.80596399999996</v>
      </c>
      <c r="G269" s="364">
        <f t="shared" si="78"/>
        <v>35.810398660092595</v>
      </c>
      <c r="H269" s="196">
        <f>SUM(H270:H290)</f>
        <v>53.137999999999998</v>
      </c>
      <c r="I269" s="196">
        <f>SUM(I270:I290)</f>
        <v>1902.8929640000001</v>
      </c>
      <c r="J269" s="420">
        <f t="shared" si="79"/>
        <v>-1.6308474758943703E-3</v>
      </c>
      <c r="K269" s="147">
        <f t="shared" si="80"/>
        <v>42.699999999999996</v>
      </c>
      <c r="L269" s="147">
        <f t="shared" si="81"/>
        <v>1529.0870000000002</v>
      </c>
      <c r="M269" s="19"/>
      <c r="N269" s="19"/>
      <c r="O269" s="19"/>
    </row>
    <row r="270" spans="1:15" s="334" customFormat="1" hidden="1" outlineLevel="1">
      <c r="A270" s="450" t="s">
        <v>840</v>
      </c>
      <c r="B270" s="329" t="s">
        <v>391</v>
      </c>
      <c r="C270" s="330" t="s">
        <v>239</v>
      </c>
      <c r="D270" s="371">
        <f t="shared" si="82"/>
        <v>31.61441468682505</v>
      </c>
      <c r="E270" s="332">
        <v>3.2410000000000001</v>
      </c>
      <c r="F270" s="331">
        <v>102.462318</v>
      </c>
      <c r="G270" s="371">
        <f t="shared" si="78"/>
        <v>31.61441468682505</v>
      </c>
      <c r="H270" s="332">
        <v>3.2410000000000001</v>
      </c>
      <c r="I270" s="331">
        <v>102.462318</v>
      </c>
      <c r="J270" s="422">
        <f t="shared" ref="J270:J274" si="83">G270-D270</f>
        <v>0</v>
      </c>
      <c r="K270" s="335">
        <f t="shared" ref="K270:K274" si="84">H270-E270</f>
        <v>0</v>
      </c>
      <c r="L270" s="335">
        <f t="shared" ref="L270:L274" si="85">I270-F270</f>
        <v>0</v>
      </c>
      <c r="M270" s="333"/>
      <c r="N270" s="333"/>
      <c r="O270" s="333"/>
    </row>
    <row r="271" spans="1:15" s="334" customFormat="1" hidden="1" outlineLevel="1">
      <c r="A271" s="450" t="s">
        <v>842</v>
      </c>
      <c r="B271" s="329" t="s">
        <v>393</v>
      </c>
      <c r="C271" s="330" t="s">
        <v>239</v>
      </c>
      <c r="D271" s="371">
        <f t="shared" si="82"/>
        <v>34.065609619238472</v>
      </c>
      <c r="E271" s="332">
        <v>2.4950000000000001</v>
      </c>
      <c r="F271" s="331">
        <v>84.993696</v>
      </c>
      <c r="G271" s="371">
        <f t="shared" si="78"/>
        <v>34.065609619238472</v>
      </c>
      <c r="H271" s="332">
        <v>2.4950000000000001</v>
      </c>
      <c r="I271" s="331">
        <v>84.993696</v>
      </c>
      <c r="J271" s="422">
        <f t="shared" si="83"/>
        <v>0</v>
      </c>
      <c r="K271" s="335">
        <f t="shared" si="84"/>
        <v>0</v>
      </c>
      <c r="L271" s="335">
        <f t="shared" si="85"/>
        <v>0</v>
      </c>
      <c r="M271" s="333"/>
      <c r="N271" s="333"/>
      <c r="O271" s="333"/>
    </row>
    <row r="272" spans="1:15" s="334" customFormat="1" hidden="1" outlineLevel="1">
      <c r="A272" s="450" t="s">
        <v>844</v>
      </c>
      <c r="B272" s="329" t="s">
        <v>395</v>
      </c>
      <c r="C272" s="330" t="s">
        <v>239</v>
      </c>
      <c r="D272" s="371">
        <f t="shared" si="82"/>
        <v>37.279105434782608</v>
      </c>
      <c r="E272" s="332">
        <v>1.84</v>
      </c>
      <c r="F272" s="331">
        <v>68.593553999999997</v>
      </c>
      <c r="G272" s="371">
        <f t="shared" si="78"/>
        <v>37.279105434782608</v>
      </c>
      <c r="H272" s="332">
        <v>1.84</v>
      </c>
      <c r="I272" s="331">
        <v>68.593553999999997</v>
      </c>
      <c r="J272" s="422">
        <f t="shared" si="83"/>
        <v>0</v>
      </c>
      <c r="K272" s="335">
        <f t="shared" si="84"/>
        <v>0</v>
      </c>
      <c r="L272" s="335">
        <f t="shared" si="85"/>
        <v>0</v>
      </c>
      <c r="M272" s="333"/>
      <c r="N272" s="333"/>
      <c r="O272" s="333"/>
    </row>
    <row r="273" spans="1:15" s="334" customFormat="1" hidden="1" outlineLevel="1">
      <c r="A273" s="450" t="s">
        <v>846</v>
      </c>
      <c r="B273" s="329" t="s">
        <v>396</v>
      </c>
      <c r="C273" s="330" t="s">
        <v>239</v>
      </c>
      <c r="D273" s="371">
        <f t="shared" si="82"/>
        <v>60.893728096676732</v>
      </c>
      <c r="E273" s="332">
        <v>0.66200000000000003</v>
      </c>
      <c r="F273" s="331">
        <v>40.311647999999998</v>
      </c>
      <c r="G273" s="371">
        <f t="shared" si="78"/>
        <v>60.893728096676732</v>
      </c>
      <c r="H273" s="332">
        <v>0.66200000000000003</v>
      </c>
      <c r="I273" s="331">
        <v>40.311647999999998</v>
      </c>
      <c r="J273" s="422">
        <f t="shared" si="83"/>
        <v>0</v>
      </c>
      <c r="K273" s="335">
        <f t="shared" si="84"/>
        <v>0</v>
      </c>
      <c r="L273" s="335">
        <f t="shared" si="85"/>
        <v>0</v>
      </c>
      <c r="M273" s="333"/>
      <c r="N273" s="333"/>
      <c r="O273" s="333"/>
    </row>
    <row r="274" spans="1:15" s="334" customFormat="1" hidden="1" outlineLevel="1">
      <c r="A274" s="450" t="s">
        <v>848</v>
      </c>
      <c r="B274" s="329" t="s">
        <v>397</v>
      </c>
      <c r="C274" s="330" t="s">
        <v>239</v>
      </c>
      <c r="D274" s="371">
        <f t="shared" si="82"/>
        <v>35.202158181818177</v>
      </c>
      <c r="E274" s="332">
        <v>2.2000000000000002</v>
      </c>
      <c r="F274" s="331">
        <v>77.44474799999999</v>
      </c>
      <c r="G274" s="371">
        <f t="shared" si="78"/>
        <v>35.202158181818177</v>
      </c>
      <c r="H274" s="332">
        <v>2.2000000000000002</v>
      </c>
      <c r="I274" s="331">
        <v>77.44474799999999</v>
      </c>
      <c r="J274" s="422">
        <f t="shared" si="83"/>
        <v>0</v>
      </c>
      <c r="K274" s="335">
        <f t="shared" si="84"/>
        <v>0</v>
      </c>
      <c r="L274" s="335">
        <f t="shared" si="85"/>
        <v>0</v>
      </c>
      <c r="M274" s="333"/>
      <c r="N274" s="333"/>
      <c r="O274" s="333"/>
    </row>
    <row r="275" spans="1:15" s="334" customFormat="1" hidden="1" outlineLevel="1">
      <c r="A275" s="450" t="s">
        <v>850</v>
      </c>
      <c r="B275" s="329" t="s">
        <v>841</v>
      </c>
      <c r="C275" s="330" t="s">
        <v>239</v>
      </c>
      <c r="D275" s="371"/>
      <c r="E275" s="332"/>
      <c r="F275" s="331"/>
      <c r="G275" s="371">
        <v>35.81</v>
      </c>
      <c r="H275" s="332">
        <v>3.75</v>
      </c>
      <c r="I275" s="331">
        <f t="shared" ref="I275" si="86">G275*H275</f>
        <v>134.28750000000002</v>
      </c>
      <c r="J275" s="422">
        <f t="shared" ref="J275" si="87">G275-D275</f>
        <v>35.81</v>
      </c>
      <c r="K275" s="332">
        <f t="shared" ref="K275" si="88">H275-E275</f>
        <v>3.75</v>
      </c>
      <c r="L275" s="332">
        <f t="shared" ref="L275" si="89">I275-F275</f>
        <v>134.28750000000002</v>
      </c>
      <c r="M275" s="333"/>
      <c r="N275" s="333"/>
      <c r="O275" s="333"/>
    </row>
    <row r="276" spans="1:15" s="334" customFormat="1" hidden="1" outlineLevel="1">
      <c r="A276" s="450" t="s">
        <v>852</v>
      </c>
      <c r="B276" s="329" t="s">
        <v>843</v>
      </c>
      <c r="C276" s="330" t="s">
        <v>239</v>
      </c>
      <c r="D276" s="371"/>
      <c r="E276" s="332"/>
      <c r="F276" s="331"/>
      <c r="G276" s="371">
        <v>35.81</v>
      </c>
      <c r="H276" s="332">
        <v>2.8</v>
      </c>
      <c r="I276" s="331">
        <f t="shared" ref="I276:I290" si="90">G276*H276</f>
        <v>100.268</v>
      </c>
      <c r="J276" s="422">
        <f t="shared" si="79"/>
        <v>35.81</v>
      </c>
      <c r="K276" s="332">
        <f t="shared" si="80"/>
        <v>2.8</v>
      </c>
      <c r="L276" s="332">
        <f t="shared" si="81"/>
        <v>100.268</v>
      </c>
      <c r="M276" s="333"/>
      <c r="N276" s="333"/>
      <c r="O276" s="333"/>
    </row>
    <row r="277" spans="1:15" s="334" customFormat="1" hidden="1" outlineLevel="1">
      <c r="A277" s="450" t="s">
        <v>854</v>
      </c>
      <c r="B277" s="329" t="s">
        <v>845</v>
      </c>
      <c r="C277" s="330" t="s">
        <v>239</v>
      </c>
      <c r="D277" s="371"/>
      <c r="E277" s="332"/>
      <c r="F277" s="331"/>
      <c r="G277" s="371">
        <v>35.81</v>
      </c>
      <c r="H277" s="332">
        <v>1.85</v>
      </c>
      <c r="I277" s="331">
        <f t="shared" si="90"/>
        <v>66.248500000000007</v>
      </c>
      <c r="J277" s="422">
        <f t="shared" si="79"/>
        <v>35.81</v>
      </c>
      <c r="K277" s="332">
        <f t="shared" si="80"/>
        <v>1.85</v>
      </c>
      <c r="L277" s="332">
        <f t="shared" si="81"/>
        <v>66.248500000000007</v>
      </c>
      <c r="M277" s="333"/>
      <c r="N277" s="333"/>
      <c r="O277" s="333"/>
    </row>
    <row r="278" spans="1:15" s="334" customFormat="1" hidden="1" outlineLevel="1">
      <c r="A278" s="450" t="s">
        <v>856</v>
      </c>
      <c r="B278" s="329" t="s">
        <v>847</v>
      </c>
      <c r="C278" s="330" t="s">
        <v>239</v>
      </c>
      <c r="D278" s="371"/>
      <c r="E278" s="332"/>
      <c r="F278" s="331"/>
      <c r="G278" s="371">
        <v>35.81</v>
      </c>
      <c r="H278" s="332">
        <v>1.65</v>
      </c>
      <c r="I278" s="331">
        <f t="shared" si="90"/>
        <v>59.086500000000001</v>
      </c>
      <c r="J278" s="422">
        <f t="shared" si="79"/>
        <v>35.81</v>
      </c>
      <c r="K278" s="332">
        <f t="shared" si="80"/>
        <v>1.65</v>
      </c>
      <c r="L278" s="332">
        <f t="shared" si="81"/>
        <v>59.086500000000001</v>
      </c>
      <c r="M278" s="333"/>
      <c r="N278" s="333"/>
      <c r="O278" s="333"/>
    </row>
    <row r="279" spans="1:15" s="334" customFormat="1" hidden="1" outlineLevel="1">
      <c r="A279" s="450" t="s">
        <v>858</v>
      </c>
      <c r="B279" s="329" t="s">
        <v>849</v>
      </c>
      <c r="C279" s="330" t="s">
        <v>239</v>
      </c>
      <c r="D279" s="371"/>
      <c r="E279" s="332"/>
      <c r="F279" s="331"/>
      <c r="G279" s="371">
        <v>35.81</v>
      </c>
      <c r="H279" s="332">
        <v>0.7</v>
      </c>
      <c r="I279" s="331">
        <f t="shared" si="90"/>
        <v>25.067</v>
      </c>
      <c r="J279" s="422">
        <f t="shared" si="79"/>
        <v>35.81</v>
      </c>
      <c r="K279" s="332">
        <f t="shared" si="80"/>
        <v>0.7</v>
      </c>
      <c r="L279" s="332">
        <f t="shared" si="81"/>
        <v>25.067</v>
      </c>
      <c r="M279" s="333"/>
      <c r="N279" s="333"/>
      <c r="O279" s="333"/>
    </row>
    <row r="280" spans="1:15" s="334" customFormat="1" hidden="1" outlineLevel="1">
      <c r="A280" s="450" t="s">
        <v>860</v>
      </c>
      <c r="B280" s="329" t="s">
        <v>851</v>
      </c>
      <c r="C280" s="330" t="s">
        <v>239</v>
      </c>
      <c r="D280" s="371"/>
      <c r="E280" s="332"/>
      <c r="F280" s="331"/>
      <c r="G280" s="371">
        <v>35.81</v>
      </c>
      <c r="H280" s="332">
        <v>2.2000000000000002</v>
      </c>
      <c r="I280" s="331">
        <f t="shared" si="90"/>
        <v>78.782000000000011</v>
      </c>
      <c r="J280" s="422">
        <f t="shared" si="79"/>
        <v>35.81</v>
      </c>
      <c r="K280" s="332">
        <f t="shared" si="80"/>
        <v>2.2000000000000002</v>
      </c>
      <c r="L280" s="332">
        <f t="shared" si="81"/>
        <v>78.782000000000011</v>
      </c>
      <c r="M280" s="333"/>
      <c r="N280" s="333"/>
      <c r="O280" s="333"/>
    </row>
    <row r="281" spans="1:15" s="334" customFormat="1" hidden="1" outlineLevel="1">
      <c r="A281" s="450" t="s">
        <v>862</v>
      </c>
      <c r="B281" s="329" t="s">
        <v>853</v>
      </c>
      <c r="C281" s="330" t="s">
        <v>239</v>
      </c>
      <c r="D281" s="371"/>
      <c r="E281" s="332"/>
      <c r="F281" s="331"/>
      <c r="G281" s="371">
        <v>35.81</v>
      </c>
      <c r="H281" s="332">
        <v>3.25</v>
      </c>
      <c r="I281" s="331">
        <f t="shared" si="90"/>
        <v>116.38250000000001</v>
      </c>
      <c r="J281" s="422">
        <f t="shared" si="79"/>
        <v>35.81</v>
      </c>
      <c r="K281" s="332">
        <f t="shared" si="80"/>
        <v>3.25</v>
      </c>
      <c r="L281" s="332">
        <f t="shared" si="81"/>
        <v>116.38250000000001</v>
      </c>
      <c r="M281" s="333"/>
      <c r="N281" s="333"/>
      <c r="O281" s="333"/>
    </row>
    <row r="282" spans="1:15" s="334" customFormat="1" hidden="1" outlineLevel="1">
      <c r="A282" s="450" t="s">
        <v>864</v>
      </c>
      <c r="B282" s="329" t="s">
        <v>855</v>
      </c>
      <c r="C282" s="330" t="s">
        <v>239</v>
      </c>
      <c r="D282" s="371"/>
      <c r="E282" s="332"/>
      <c r="F282" s="331"/>
      <c r="G282" s="371">
        <v>35.81</v>
      </c>
      <c r="H282" s="332">
        <v>4.8499999999999996</v>
      </c>
      <c r="I282" s="331">
        <f t="shared" si="90"/>
        <v>173.67849999999999</v>
      </c>
      <c r="J282" s="422">
        <f t="shared" si="79"/>
        <v>35.81</v>
      </c>
      <c r="K282" s="332">
        <f t="shared" si="80"/>
        <v>4.8499999999999996</v>
      </c>
      <c r="L282" s="332">
        <f t="shared" si="81"/>
        <v>173.67849999999999</v>
      </c>
      <c r="M282" s="333"/>
      <c r="N282" s="333"/>
      <c r="O282" s="333"/>
    </row>
    <row r="283" spans="1:15" s="334" customFormat="1" hidden="1" outlineLevel="1">
      <c r="A283" s="450" t="s">
        <v>866</v>
      </c>
      <c r="B283" s="329" t="s">
        <v>857</v>
      </c>
      <c r="C283" s="330" t="s">
        <v>239</v>
      </c>
      <c r="D283" s="371"/>
      <c r="E283" s="332"/>
      <c r="F283" s="331"/>
      <c r="G283" s="371">
        <v>35.81</v>
      </c>
      <c r="H283" s="332">
        <v>4.5</v>
      </c>
      <c r="I283" s="331">
        <f t="shared" si="90"/>
        <v>161.14500000000001</v>
      </c>
      <c r="J283" s="422">
        <f t="shared" si="79"/>
        <v>35.81</v>
      </c>
      <c r="K283" s="332">
        <f t="shared" si="80"/>
        <v>4.5</v>
      </c>
      <c r="L283" s="332">
        <f t="shared" si="81"/>
        <v>161.14500000000001</v>
      </c>
      <c r="M283" s="333"/>
      <c r="N283" s="333"/>
      <c r="O283" s="333"/>
    </row>
    <row r="284" spans="1:15" s="334" customFormat="1" hidden="1" outlineLevel="1">
      <c r="A284" s="450" t="s">
        <v>868</v>
      </c>
      <c r="B284" s="329" t="s">
        <v>859</v>
      </c>
      <c r="C284" s="330" t="s">
        <v>239</v>
      </c>
      <c r="D284" s="371"/>
      <c r="E284" s="332"/>
      <c r="F284" s="331"/>
      <c r="G284" s="371">
        <v>35.81</v>
      </c>
      <c r="H284" s="332">
        <v>1.93</v>
      </c>
      <c r="I284" s="331">
        <f t="shared" si="90"/>
        <v>69.113299999999995</v>
      </c>
      <c r="J284" s="422">
        <f t="shared" si="79"/>
        <v>35.81</v>
      </c>
      <c r="K284" s="332">
        <f t="shared" si="80"/>
        <v>1.93</v>
      </c>
      <c r="L284" s="332">
        <f t="shared" si="81"/>
        <v>69.113299999999995</v>
      </c>
      <c r="M284" s="333"/>
      <c r="N284" s="333"/>
      <c r="O284" s="333"/>
    </row>
    <row r="285" spans="1:15" s="334" customFormat="1" hidden="1" outlineLevel="1">
      <c r="A285" s="450" t="s">
        <v>870</v>
      </c>
      <c r="B285" s="329" t="s">
        <v>861</v>
      </c>
      <c r="C285" s="330" t="s">
        <v>239</v>
      </c>
      <c r="D285" s="371"/>
      <c r="E285" s="332"/>
      <c r="F285" s="331"/>
      <c r="G285" s="371">
        <v>35.81</v>
      </c>
      <c r="H285" s="332">
        <v>1.83</v>
      </c>
      <c r="I285" s="331">
        <f t="shared" si="90"/>
        <v>65.532300000000006</v>
      </c>
      <c r="J285" s="422">
        <f t="shared" si="79"/>
        <v>35.81</v>
      </c>
      <c r="K285" s="332">
        <f t="shared" si="80"/>
        <v>1.83</v>
      </c>
      <c r="L285" s="332">
        <f t="shared" si="81"/>
        <v>65.532300000000006</v>
      </c>
      <c r="M285" s="333"/>
      <c r="N285" s="333"/>
      <c r="O285" s="333"/>
    </row>
    <row r="286" spans="1:15" s="334" customFormat="1" hidden="1" outlineLevel="1">
      <c r="A286" s="450" t="s">
        <v>872</v>
      </c>
      <c r="B286" s="329" t="s">
        <v>863</v>
      </c>
      <c r="C286" s="330" t="s">
        <v>239</v>
      </c>
      <c r="D286" s="371"/>
      <c r="E286" s="332"/>
      <c r="F286" s="331"/>
      <c r="G286" s="371">
        <v>35.81</v>
      </c>
      <c r="H286" s="332">
        <v>1.8</v>
      </c>
      <c r="I286" s="331">
        <f t="shared" si="90"/>
        <v>64.458000000000013</v>
      </c>
      <c r="J286" s="422">
        <f t="shared" si="79"/>
        <v>35.81</v>
      </c>
      <c r="K286" s="332">
        <f t="shared" si="80"/>
        <v>1.8</v>
      </c>
      <c r="L286" s="332">
        <f t="shared" si="81"/>
        <v>64.458000000000013</v>
      </c>
      <c r="M286" s="333"/>
      <c r="N286" s="333"/>
      <c r="O286" s="333"/>
    </row>
    <row r="287" spans="1:15" s="334" customFormat="1" hidden="1" outlineLevel="1">
      <c r="A287" s="450" t="s">
        <v>873</v>
      </c>
      <c r="B287" s="329" t="s">
        <v>865</v>
      </c>
      <c r="C287" s="330" t="s">
        <v>239</v>
      </c>
      <c r="D287" s="371"/>
      <c r="E287" s="332"/>
      <c r="F287" s="331"/>
      <c r="G287" s="371">
        <v>35.81</v>
      </c>
      <c r="H287" s="332">
        <v>1.7</v>
      </c>
      <c r="I287" s="331">
        <f t="shared" si="90"/>
        <v>60.877000000000002</v>
      </c>
      <c r="J287" s="422">
        <f t="shared" si="79"/>
        <v>35.81</v>
      </c>
      <c r="K287" s="332">
        <f t="shared" si="80"/>
        <v>1.7</v>
      </c>
      <c r="L287" s="332">
        <f t="shared" si="81"/>
        <v>60.877000000000002</v>
      </c>
      <c r="M287" s="333"/>
      <c r="N287" s="333"/>
      <c r="O287" s="333"/>
    </row>
    <row r="288" spans="1:15" s="334" customFormat="1" hidden="1" outlineLevel="1">
      <c r="A288" s="450" t="s">
        <v>874</v>
      </c>
      <c r="B288" s="329" t="s">
        <v>867</v>
      </c>
      <c r="C288" s="330" t="s">
        <v>239</v>
      </c>
      <c r="D288" s="371"/>
      <c r="E288" s="332"/>
      <c r="F288" s="331"/>
      <c r="G288" s="371">
        <v>35.81</v>
      </c>
      <c r="H288" s="332">
        <v>5.92</v>
      </c>
      <c r="I288" s="331">
        <f t="shared" si="90"/>
        <v>211.99520000000001</v>
      </c>
      <c r="J288" s="422">
        <f t="shared" si="79"/>
        <v>35.81</v>
      </c>
      <c r="K288" s="332">
        <f t="shared" si="80"/>
        <v>5.92</v>
      </c>
      <c r="L288" s="332">
        <f t="shared" si="81"/>
        <v>211.99520000000001</v>
      </c>
      <c r="M288" s="333"/>
      <c r="N288" s="333"/>
      <c r="O288" s="333"/>
    </row>
    <row r="289" spans="1:15" s="334" customFormat="1" hidden="1" outlineLevel="1">
      <c r="A289" s="450" t="s">
        <v>875</v>
      </c>
      <c r="B289" s="329" t="s">
        <v>869</v>
      </c>
      <c r="C289" s="330" t="s">
        <v>239</v>
      </c>
      <c r="D289" s="371"/>
      <c r="E289" s="332"/>
      <c r="F289" s="331"/>
      <c r="G289" s="371">
        <v>35.81</v>
      </c>
      <c r="H289" s="332">
        <v>2.2200000000000002</v>
      </c>
      <c r="I289" s="331">
        <f t="shared" si="90"/>
        <v>79.498200000000011</v>
      </c>
      <c r="J289" s="422">
        <f t="shared" si="79"/>
        <v>35.81</v>
      </c>
      <c r="K289" s="332">
        <f t="shared" si="80"/>
        <v>2.2200000000000002</v>
      </c>
      <c r="L289" s="332">
        <f t="shared" si="81"/>
        <v>79.498200000000011</v>
      </c>
      <c r="M289" s="333"/>
      <c r="N289" s="333"/>
      <c r="O289" s="333"/>
    </row>
    <row r="290" spans="1:15" s="334" customFormat="1" hidden="1" outlineLevel="1">
      <c r="A290" s="450" t="s">
        <v>876</v>
      </c>
      <c r="B290" s="329" t="s">
        <v>871</v>
      </c>
      <c r="C290" s="330" t="s">
        <v>239</v>
      </c>
      <c r="D290" s="371"/>
      <c r="E290" s="332"/>
      <c r="F290" s="331"/>
      <c r="G290" s="371">
        <v>35.81</v>
      </c>
      <c r="H290" s="332">
        <v>1.75</v>
      </c>
      <c r="I290" s="331">
        <f t="shared" si="90"/>
        <v>62.667500000000004</v>
      </c>
      <c r="J290" s="422">
        <f t="shared" si="79"/>
        <v>35.81</v>
      </c>
      <c r="K290" s="332">
        <f t="shared" si="80"/>
        <v>1.75</v>
      </c>
      <c r="L290" s="332">
        <f t="shared" si="81"/>
        <v>62.667500000000004</v>
      </c>
      <c r="M290" s="333"/>
      <c r="N290" s="333"/>
      <c r="O290" s="333"/>
    </row>
    <row r="291" spans="1:15" s="58" customFormat="1" ht="15" customHeight="1" collapsed="1">
      <c r="A291" s="33" t="s">
        <v>877</v>
      </c>
      <c r="B291" s="50" t="s">
        <v>399</v>
      </c>
      <c r="C291" s="274" t="s">
        <v>239</v>
      </c>
      <c r="D291" s="364">
        <f t="shared" ref="D291" si="91">F291/E291</f>
        <v>48.932727272727277</v>
      </c>
      <c r="E291" s="196">
        <f>SUM(E292:E321)</f>
        <v>1.65</v>
      </c>
      <c r="F291" s="197">
        <f>SUM(F292:F321)</f>
        <v>80.739000000000004</v>
      </c>
      <c r="G291" s="364">
        <f t="shared" ref="G291" si="92">I291/H291</f>
        <v>48.930498063087988</v>
      </c>
      <c r="H291" s="196">
        <f>SUM(H292:H321)</f>
        <v>9.0349999999999984</v>
      </c>
      <c r="I291" s="196">
        <f>SUM(I292:I321)</f>
        <v>442.08704999999992</v>
      </c>
      <c r="J291" s="420">
        <f t="shared" si="79"/>
        <v>-2.2292096392888539E-3</v>
      </c>
      <c r="K291" s="147">
        <f t="shared" si="80"/>
        <v>7.384999999999998</v>
      </c>
      <c r="L291" s="147">
        <f t="shared" si="81"/>
        <v>361.34804999999994</v>
      </c>
      <c r="M291" s="19"/>
      <c r="N291" s="19"/>
      <c r="O291" s="19"/>
    </row>
    <row r="292" spans="1:15" s="334" customFormat="1" hidden="1" outlineLevel="1">
      <c r="A292" s="450" t="s">
        <v>878</v>
      </c>
      <c r="B292" s="329" t="s">
        <v>401</v>
      </c>
      <c r="C292" s="330" t="s">
        <v>239</v>
      </c>
      <c r="D292" s="371">
        <f>F292/E292</f>
        <v>44.647619047619045</v>
      </c>
      <c r="E292" s="331">
        <v>1.05</v>
      </c>
      <c r="F292" s="331">
        <v>46.88</v>
      </c>
      <c r="G292" s="371">
        <f>I292/H292</f>
        <v>44.647619047619045</v>
      </c>
      <c r="H292" s="331">
        <v>1.05</v>
      </c>
      <c r="I292" s="331">
        <v>46.88</v>
      </c>
      <c r="J292" s="422">
        <f t="shared" si="79"/>
        <v>0</v>
      </c>
      <c r="K292" s="335">
        <f t="shared" si="80"/>
        <v>0</v>
      </c>
      <c r="L292" s="335">
        <f t="shared" si="81"/>
        <v>0</v>
      </c>
      <c r="M292" s="333"/>
      <c r="N292" s="333"/>
      <c r="O292" s="333"/>
    </row>
    <row r="293" spans="1:15" s="334" customFormat="1" hidden="1" outlineLevel="1">
      <c r="A293" s="450" t="s">
        <v>880</v>
      </c>
      <c r="B293" s="329" t="s">
        <v>402</v>
      </c>
      <c r="C293" s="330" t="s">
        <v>239</v>
      </c>
      <c r="D293" s="371">
        <f>F293/E293</f>
        <v>56.431666666666672</v>
      </c>
      <c r="E293" s="331">
        <v>0.6</v>
      </c>
      <c r="F293" s="331">
        <v>33.859000000000002</v>
      </c>
      <c r="G293" s="371">
        <f>I293/H293</f>
        <v>56.431666666666672</v>
      </c>
      <c r="H293" s="331">
        <v>0.6</v>
      </c>
      <c r="I293" s="331">
        <v>33.859000000000002</v>
      </c>
      <c r="J293" s="422">
        <f t="shared" ref="J293" si="93">G293-D293</f>
        <v>0</v>
      </c>
      <c r="K293" s="335">
        <f t="shared" ref="K293" si="94">H293-E293</f>
        <v>0</v>
      </c>
      <c r="L293" s="335">
        <f t="shared" ref="L293" si="95">I293-F293</f>
        <v>0</v>
      </c>
      <c r="M293" s="333"/>
      <c r="N293" s="333"/>
      <c r="O293" s="333"/>
    </row>
    <row r="294" spans="1:15" s="334" customFormat="1" hidden="1" outlineLevel="1">
      <c r="A294" s="450" t="s">
        <v>882</v>
      </c>
      <c r="B294" s="329" t="s">
        <v>879</v>
      </c>
      <c r="C294" s="330" t="s">
        <v>239</v>
      </c>
      <c r="D294" s="371"/>
      <c r="E294" s="331"/>
      <c r="F294" s="331"/>
      <c r="G294" s="371">
        <v>48.93</v>
      </c>
      <c r="H294" s="331">
        <v>0.22500000000000001</v>
      </c>
      <c r="I294" s="331">
        <f t="shared" ref="I294" si="96">G294*H294</f>
        <v>11.00925</v>
      </c>
      <c r="J294" s="371">
        <f t="shared" ref="J294" si="97">G294-D294</f>
        <v>48.93</v>
      </c>
      <c r="K294" s="332">
        <f t="shared" ref="K294" si="98">H294-E294</f>
        <v>0.22500000000000001</v>
      </c>
      <c r="L294" s="332">
        <f t="shared" ref="L294" si="99">I294-F294</f>
        <v>11.00925</v>
      </c>
      <c r="M294" s="333"/>
      <c r="N294" s="333"/>
      <c r="O294" s="333"/>
    </row>
    <row r="295" spans="1:15" s="334" customFormat="1" hidden="1" outlineLevel="1">
      <c r="A295" s="450" t="s">
        <v>884</v>
      </c>
      <c r="B295" s="329" t="s">
        <v>881</v>
      </c>
      <c r="C295" s="330" t="s">
        <v>239</v>
      </c>
      <c r="D295" s="371"/>
      <c r="E295" s="331"/>
      <c r="F295" s="331"/>
      <c r="G295" s="371">
        <v>48.93</v>
      </c>
      <c r="H295" s="331">
        <v>0.3</v>
      </c>
      <c r="I295" s="331">
        <f t="shared" ref="I295:I321" si="100">G295*H295</f>
        <v>14.678999999999998</v>
      </c>
      <c r="J295" s="371">
        <f t="shared" ref="J295:J359" si="101">G295-D295</f>
        <v>48.93</v>
      </c>
      <c r="K295" s="332">
        <f t="shared" ref="K295:K359" si="102">H295-E295</f>
        <v>0.3</v>
      </c>
      <c r="L295" s="332">
        <f t="shared" ref="L295:L359" si="103">I295-F295</f>
        <v>14.678999999999998</v>
      </c>
      <c r="M295" s="333"/>
      <c r="N295" s="333"/>
      <c r="O295" s="333"/>
    </row>
    <row r="296" spans="1:15" s="334" customFormat="1" hidden="1" outlineLevel="1">
      <c r="A296" s="450" t="s">
        <v>886</v>
      </c>
      <c r="B296" s="329" t="s">
        <v>883</v>
      </c>
      <c r="C296" s="330" t="s">
        <v>239</v>
      </c>
      <c r="D296" s="371"/>
      <c r="E296" s="331"/>
      <c r="F296" s="331"/>
      <c r="G296" s="371">
        <v>48.93</v>
      </c>
      <c r="H296" s="331">
        <v>0.2</v>
      </c>
      <c r="I296" s="331">
        <f t="shared" si="100"/>
        <v>9.7860000000000014</v>
      </c>
      <c r="J296" s="371">
        <f t="shared" si="101"/>
        <v>48.93</v>
      </c>
      <c r="K296" s="332">
        <f t="shared" si="102"/>
        <v>0.2</v>
      </c>
      <c r="L296" s="332">
        <f t="shared" si="103"/>
        <v>9.7860000000000014</v>
      </c>
      <c r="M296" s="333"/>
      <c r="N296" s="333"/>
      <c r="O296" s="333"/>
    </row>
    <row r="297" spans="1:15" s="334" customFormat="1" hidden="1" outlineLevel="1">
      <c r="A297" s="450" t="s">
        <v>888</v>
      </c>
      <c r="B297" s="329" t="s">
        <v>885</v>
      </c>
      <c r="C297" s="330" t="s">
        <v>239</v>
      </c>
      <c r="D297" s="371"/>
      <c r="E297" s="331"/>
      <c r="F297" s="331"/>
      <c r="G297" s="371">
        <v>48.93</v>
      </c>
      <c r="H297" s="331">
        <v>0.15</v>
      </c>
      <c r="I297" s="331">
        <f t="shared" si="100"/>
        <v>7.3394999999999992</v>
      </c>
      <c r="J297" s="371">
        <f t="shared" si="101"/>
        <v>48.93</v>
      </c>
      <c r="K297" s="332">
        <f t="shared" si="102"/>
        <v>0.15</v>
      </c>
      <c r="L297" s="332">
        <f t="shared" si="103"/>
        <v>7.3394999999999992</v>
      </c>
      <c r="M297" s="333"/>
      <c r="N297" s="333"/>
      <c r="O297" s="333"/>
    </row>
    <row r="298" spans="1:15" s="334" customFormat="1" hidden="1" outlineLevel="1">
      <c r="A298" s="450" t="s">
        <v>890</v>
      </c>
      <c r="B298" s="329" t="s">
        <v>887</v>
      </c>
      <c r="C298" s="330" t="s">
        <v>239</v>
      </c>
      <c r="D298" s="371"/>
      <c r="E298" s="331"/>
      <c r="F298" s="331"/>
      <c r="G298" s="371">
        <v>48.93</v>
      </c>
      <c r="H298" s="331">
        <v>0.8</v>
      </c>
      <c r="I298" s="331">
        <f t="shared" si="100"/>
        <v>39.144000000000005</v>
      </c>
      <c r="J298" s="371">
        <f t="shared" si="101"/>
        <v>48.93</v>
      </c>
      <c r="K298" s="332">
        <f t="shared" si="102"/>
        <v>0.8</v>
      </c>
      <c r="L298" s="332">
        <f t="shared" si="103"/>
        <v>39.144000000000005</v>
      </c>
      <c r="M298" s="333"/>
      <c r="N298" s="333"/>
      <c r="O298" s="333"/>
    </row>
    <row r="299" spans="1:15" s="334" customFormat="1" hidden="1" outlineLevel="1">
      <c r="A299" s="450" t="s">
        <v>892</v>
      </c>
      <c r="B299" s="329" t="s">
        <v>889</v>
      </c>
      <c r="C299" s="330" t="s">
        <v>239</v>
      </c>
      <c r="D299" s="371"/>
      <c r="E299" s="331"/>
      <c r="F299" s="331"/>
      <c r="G299" s="371">
        <v>48.93</v>
      </c>
      <c r="H299" s="331">
        <v>0.1</v>
      </c>
      <c r="I299" s="331">
        <f t="shared" si="100"/>
        <v>4.8930000000000007</v>
      </c>
      <c r="J299" s="371">
        <f t="shared" si="101"/>
        <v>48.93</v>
      </c>
      <c r="K299" s="332">
        <f t="shared" si="102"/>
        <v>0.1</v>
      </c>
      <c r="L299" s="332">
        <f t="shared" si="103"/>
        <v>4.8930000000000007</v>
      </c>
      <c r="M299" s="333"/>
      <c r="N299" s="333"/>
      <c r="O299" s="333"/>
    </row>
    <row r="300" spans="1:15" s="334" customFormat="1" hidden="1" outlineLevel="1">
      <c r="A300" s="450" t="s">
        <v>894</v>
      </c>
      <c r="B300" s="329" t="s">
        <v>891</v>
      </c>
      <c r="C300" s="330" t="s">
        <v>239</v>
      </c>
      <c r="D300" s="371"/>
      <c r="E300" s="331"/>
      <c r="F300" s="331"/>
      <c r="G300" s="371">
        <v>48.93</v>
      </c>
      <c r="H300" s="331">
        <v>0.8</v>
      </c>
      <c r="I300" s="331">
        <f t="shared" si="100"/>
        <v>39.144000000000005</v>
      </c>
      <c r="J300" s="371">
        <f t="shared" si="101"/>
        <v>48.93</v>
      </c>
      <c r="K300" s="332">
        <f t="shared" si="102"/>
        <v>0.8</v>
      </c>
      <c r="L300" s="332">
        <f t="shared" si="103"/>
        <v>39.144000000000005</v>
      </c>
      <c r="M300" s="333"/>
      <c r="N300" s="333"/>
      <c r="O300" s="333"/>
    </row>
    <row r="301" spans="1:15" s="334" customFormat="1" hidden="1" outlineLevel="1">
      <c r="A301" s="450" t="s">
        <v>896</v>
      </c>
      <c r="B301" s="329" t="s">
        <v>893</v>
      </c>
      <c r="C301" s="330" t="s">
        <v>239</v>
      </c>
      <c r="D301" s="371"/>
      <c r="E301" s="331"/>
      <c r="F301" s="331"/>
      <c r="G301" s="371">
        <v>48.93</v>
      </c>
      <c r="H301" s="331">
        <v>0.7</v>
      </c>
      <c r="I301" s="331">
        <f t="shared" si="100"/>
        <v>34.250999999999998</v>
      </c>
      <c r="J301" s="371">
        <f t="shared" si="101"/>
        <v>48.93</v>
      </c>
      <c r="K301" s="332">
        <f t="shared" si="102"/>
        <v>0.7</v>
      </c>
      <c r="L301" s="332">
        <f t="shared" si="103"/>
        <v>34.250999999999998</v>
      </c>
      <c r="M301" s="333"/>
      <c r="N301" s="333"/>
      <c r="O301" s="333"/>
    </row>
    <row r="302" spans="1:15" s="334" customFormat="1" hidden="1" outlineLevel="1">
      <c r="A302" s="450" t="s">
        <v>898</v>
      </c>
      <c r="B302" s="329" t="s">
        <v>895</v>
      </c>
      <c r="C302" s="330" t="s">
        <v>239</v>
      </c>
      <c r="D302" s="371"/>
      <c r="E302" s="331"/>
      <c r="F302" s="331"/>
      <c r="G302" s="371">
        <v>48.93</v>
      </c>
      <c r="H302" s="331">
        <v>0.25</v>
      </c>
      <c r="I302" s="331">
        <f t="shared" si="100"/>
        <v>12.2325</v>
      </c>
      <c r="J302" s="371">
        <f t="shared" si="101"/>
        <v>48.93</v>
      </c>
      <c r="K302" s="332">
        <f t="shared" si="102"/>
        <v>0.25</v>
      </c>
      <c r="L302" s="332">
        <f t="shared" si="103"/>
        <v>12.2325</v>
      </c>
      <c r="M302" s="333"/>
      <c r="N302" s="333"/>
      <c r="O302" s="333"/>
    </row>
    <row r="303" spans="1:15" s="334" customFormat="1" hidden="1" outlineLevel="1">
      <c r="A303" s="450" t="s">
        <v>900</v>
      </c>
      <c r="B303" s="329" t="s">
        <v>897</v>
      </c>
      <c r="C303" s="330" t="s">
        <v>239</v>
      </c>
      <c r="D303" s="371"/>
      <c r="E303" s="331"/>
      <c r="F303" s="331"/>
      <c r="G303" s="371">
        <v>48.93</v>
      </c>
      <c r="H303" s="331">
        <v>0.15</v>
      </c>
      <c r="I303" s="331">
        <f t="shared" si="100"/>
        <v>7.3394999999999992</v>
      </c>
      <c r="J303" s="371">
        <f t="shared" si="101"/>
        <v>48.93</v>
      </c>
      <c r="K303" s="332">
        <f t="shared" si="102"/>
        <v>0.15</v>
      </c>
      <c r="L303" s="332">
        <f t="shared" si="103"/>
        <v>7.3394999999999992</v>
      </c>
      <c r="M303" s="333"/>
      <c r="N303" s="333"/>
      <c r="O303" s="333"/>
    </row>
    <row r="304" spans="1:15" s="334" customFormat="1" hidden="1" outlineLevel="1">
      <c r="A304" s="450" t="s">
        <v>902</v>
      </c>
      <c r="B304" s="329" t="s">
        <v>899</v>
      </c>
      <c r="C304" s="330" t="s">
        <v>239</v>
      </c>
      <c r="D304" s="371"/>
      <c r="E304" s="331"/>
      <c r="F304" s="331"/>
      <c r="G304" s="371">
        <v>48.93</v>
      </c>
      <c r="H304" s="331">
        <v>0.15</v>
      </c>
      <c r="I304" s="331">
        <f t="shared" si="100"/>
        <v>7.3394999999999992</v>
      </c>
      <c r="J304" s="371">
        <f t="shared" si="101"/>
        <v>48.93</v>
      </c>
      <c r="K304" s="332">
        <f t="shared" si="102"/>
        <v>0.15</v>
      </c>
      <c r="L304" s="332">
        <f t="shared" si="103"/>
        <v>7.3394999999999992</v>
      </c>
      <c r="M304" s="333"/>
      <c r="N304" s="333"/>
      <c r="O304" s="333"/>
    </row>
    <row r="305" spans="1:15" s="334" customFormat="1" hidden="1" outlineLevel="1">
      <c r="A305" s="450" t="s">
        <v>904</v>
      </c>
      <c r="B305" s="329" t="s">
        <v>901</v>
      </c>
      <c r="C305" s="330" t="s">
        <v>239</v>
      </c>
      <c r="D305" s="371"/>
      <c r="E305" s="331"/>
      <c r="F305" s="331"/>
      <c r="G305" s="371">
        <v>48.93</v>
      </c>
      <c r="H305" s="331">
        <v>0.2</v>
      </c>
      <c r="I305" s="331">
        <f t="shared" si="100"/>
        <v>9.7860000000000014</v>
      </c>
      <c r="J305" s="371">
        <f t="shared" si="101"/>
        <v>48.93</v>
      </c>
      <c r="K305" s="332">
        <f t="shared" si="102"/>
        <v>0.2</v>
      </c>
      <c r="L305" s="332">
        <f t="shared" si="103"/>
        <v>9.7860000000000014</v>
      </c>
      <c r="M305" s="333"/>
      <c r="N305" s="333"/>
      <c r="O305" s="333"/>
    </row>
    <row r="306" spans="1:15" s="334" customFormat="1" hidden="1" outlineLevel="1">
      <c r="A306" s="450" t="s">
        <v>906</v>
      </c>
      <c r="B306" s="329" t="s">
        <v>903</v>
      </c>
      <c r="C306" s="330" t="s">
        <v>239</v>
      </c>
      <c r="D306" s="371"/>
      <c r="E306" s="331"/>
      <c r="F306" s="331"/>
      <c r="G306" s="371">
        <v>48.93</v>
      </c>
      <c r="H306" s="331">
        <v>0.17</v>
      </c>
      <c r="I306" s="331">
        <f t="shared" si="100"/>
        <v>8.3181000000000012</v>
      </c>
      <c r="J306" s="371">
        <f t="shared" si="101"/>
        <v>48.93</v>
      </c>
      <c r="K306" s="332">
        <f t="shared" si="102"/>
        <v>0.17</v>
      </c>
      <c r="L306" s="332">
        <f t="shared" si="103"/>
        <v>8.3181000000000012</v>
      </c>
      <c r="M306" s="333"/>
      <c r="N306" s="333"/>
      <c r="O306" s="333"/>
    </row>
    <row r="307" spans="1:15" s="334" customFormat="1" hidden="1" outlineLevel="1">
      <c r="A307" s="450" t="s">
        <v>908</v>
      </c>
      <c r="B307" s="329" t="s">
        <v>905</v>
      </c>
      <c r="C307" s="330" t="s">
        <v>239</v>
      </c>
      <c r="D307" s="371"/>
      <c r="E307" s="331"/>
      <c r="F307" s="331"/>
      <c r="G307" s="371">
        <v>48.93</v>
      </c>
      <c r="H307" s="331">
        <v>0.11</v>
      </c>
      <c r="I307" s="331">
        <f t="shared" si="100"/>
        <v>5.3822999999999999</v>
      </c>
      <c r="J307" s="371">
        <f t="shared" si="101"/>
        <v>48.93</v>
      </c>
      <c r="K307" s="332">
        <f t="shared" si="102"/>
        <v>0.11</v>
      </c>
      <c r="L307" s="332">
        <f t="shared" si="103"/>
        <v>5.3822999999999999</v>
      </c>
      <c r="M307" s="333"/>
      <c r="N307" s="333"/>
      <c r="O307" s="333"/>
    </row>
    <row r="308" spans="1:15" s="334" customFormat="1" hidden="1" outlineLevel="1">
      <c r="A308" s="450" t="s">
        <v>910</v>
      </c>
      <c r="B308" s="329" t="s">
        <v>907</v>
      </c>
      <c r="C308" s="330" t="s">
        <v>239</v>
      </c>
      <c r="D308" s="371"/>
      <c r="E308" s="331"/>
      <c r="F308" s="331"/>
      <c r="G308" s="371">
        <v>48.93</v>
      </c>
      <c r="H308" s="331">
        <v>0.5</v>
      </c>
      <c r="I308" s="331">
        <f t="shared" si="100"/>
        <v>24.465</v>
      </c>
      <c r="J308" s="371">
        <f t="shared" si="101"/>
        <v>48.93</v>
      </c>
      <c r="K308" s="332">
        <f t="shared" si="102"/>
        <v>0.5</v>
      </c>
      <c r="L308" s="332">
        <f t="shared" si="103"/>
        <v>24.465</v>
      </c>
      <c r="M308" s="333"/>
      <c r="N308" s="333"/>
      <c r="O308" s="333"/>
    </row>
    <row r="309" spans="1:15" s="334" customFormat="1" hidden="1" outlineLevel="1">
      <c r="A309" s="450" t="s">
        <v>912</v>
      </c>
      <c r="B309" s="329" t="s">
        <v>909</v>
      </c>
      <c r="C309" s="330" t="s">
        <v>239</v>
      </c>
      <c r="D309" s="371"/>
      <c r="E309" s="331"/>
      <c r="F309" s="331"/>
      <c r="G309" s="371">
        <v>48.93</v>
      </c>
      <c r="H309" s="331">
        <v>0.1</v>
      </c>
      <c r="I309" s="331">
        <f t="shared" si="100"/>
        <v>4.8930000000000007</v>
      </c>
      <c r="J309" s="371">
        <f t="shared" si="101"/>
        <v>48.93</v>
      </c>
      <c r="K309" s="332">
        <f t="shared" si="102"/>
        <v>0.1</v>
      </c>
      <c r="L309" s="332">
        <f t="shared" si="103"/>
        <v>4.8930000000000007</v>
      </c>
      <c r="M309" s="333"/>
      <c r="N309" s="333"/>
      <c r="O309" s="333"/>
    </row>
    <row r="310" spans="1:15" s="334" customFormat="1" hidden="1" outlineLevel="1">
      <c r="A310" s="450" t="s">
        <v>914</v>
      </c>
      <c r="B310" s="329" t="s">
        <v>911</v>
      </c>
      <c r="C310" s="330" t="s">
        <v>239</v>
      </c>
      <c r="D310" s="371"/>
      <c r="E310" s="331"/>
      <c r="F310" s="331"/>
      <c r="G310" s="371">
        <v>48.93</v>
      </c>
      <c r="H310" s="331">
        <v>0.15</v>
      </c>
      <c r="I310" s="331">
        <f t="shared" si="100"/>
        <v>7.3394999999999992</v>
      </c>
      <c r="J310" s="371">
        <f t="shared" si="101"/>
        <v>48.93</v>
      </c>
      <c r="K310" s="332">
        <f t="shared" si="102"/>
        <v>0.15</v>
      </c>
      <c r="L310" s="332">
        <f t="shared" si="103"/>
        <v>7.3394999999999992</v>
      </c>
      <c r="M310" s="333"/>
      <c r="N310" s="333"/>
      <c r="O310" s="333"/>
    </row>
    <row r="311" spans="1:15" s="334" customFormat="1" hidden="1" outlineLevel="1">
      <c r="A311" s="450" t="s">
        <v>916</v>
      </c>
      <c r="B311" s="329" t="s">
        <v>913</v>
      </c>
      <c r="C311" s="330" t="s">
        <v>239</v>
      </c>
      <c r="D311" s="371"/>
      <c r="E311" s="331"/>
      <c r="F311" s="331"/>
      <c r="G311" s="371">
        <v>48.93</v>
      </c>
      <c r="H311" s="331">
        <v>0.1</v>
      </c>
      <c r="I311" s="331">
        <f t="shared" si="100"/>
        <v>4.8930000000000007</v>
      </c>
      <c r="J311" s="371">
        <f t="shared" si="101"/>
        <v>48.93</v>
      </c>
      <c r="K311" s="332">
        <f t="shared" si="102"/>
        <v>0.1</v>
      </c>
      <c r="L311" s="332">
        <f t="shared" si="103"/>
        <v>4.8930000000000007</v>
      </c>
      <c r="M311" s="333"/>
      <c r="N311" s="333"/>
      <c r="O311" s="333"/>
    </row>
    <row r="312" spans="1:15" s="334" customFormat="1" hidden="1" outlineLevel="1">
      <c r="A312" s="450" t="s">
        <v>918</v>
      </c>
      <c r="B312" s="329" t="s">
        <v>915</v>
      </c>
      <c r="C312" s="330" t="s">
        <v>239</v>
      </c>
      <c r="D312" s="371"/>
      <c r="E312" s="331"/>
      <c r="F312" s="331"/>
      <c r="G312" s="371">
        <v>48.93</v>
      </c>
      <c r="H312" s="331">
        <v>0.25</v>
      </c>
      <c r="I312" s="331">
        <f t="shared" si="100"/>
        <v>12.2325</v>
      </c>
      <c r="J312" s="371">
        <f t="shared" si="101"/>
        <v>48.93</v>
      </c>
      <c r="K312" s="332">
        <f t="shared" si="102"/>
        <v>0.25</v>
      </c>
      <c r="L312" s="332">
        <f t="shared" si="103"/>
        <v>12.2325</v>
      </c>
      <c r="M312" s="333"/>
      <c r="N312" s="333"/>
      <c r="O312" s="333"/>
    </row>
    <row r="313" spans="1:15" s="334" customFormat="1" hidden="1" outlineLevel="1">
      <c r="A313" s="450" t="s">
        <v>920</v>
      </c>
      <c r="B313" s="329" t="s">
        <v>917</v>
      </c>
      <c r="C313" s="330" t="s">
        <v>239</v>
      </c>
      <c r="D313" s="371"/>
      <c r="E313" s="331"/>
      <c r="F313" s="331"/>
      <c r="G313" s="371">
        <v>48.93</v>
      </c>
      <c r="H313" s="331">
        <v>0.35</v>
      </c>
      <c r="I313" s="331">
        <f t="shared" si="100"/>
        <v>17.125499999999999</v>
      </c>
      <c r="J313" s="371">
        <f t="shared" si="101"/>
        <v>48.93</v>
      </c>
      <c r="K313" s="332">
        <f t="shared" si="102"/>
        <v>0.35</v>
      </c>
      <c r="L313" s="332">
        <f t="shared" si="103"/>
        <v>17.125499999999999</v>
      </c>
      <c r="M313" s="333"/>
      <c r="N313" s="333"/>
      <c r="O313" s="333"/>
    </row>
    <row r="314" spans="1:15" s="334" customFormat="1" hidden="1" outlineLevel="1">
      <c r="A314" s="450" t="s">
        <v>922</v>
      </c>
      <c r="B314" s="329" t="s">
        <v>919</v>
      </c>
      <c r="C314" s="330" t="s">
        <v>239</v>
      </c>
      <c r="D314" s="371"/>
      <c r="E314" s="331"/>
      <c r="F314" s="331"/>
      <c r="G314" s="371">
        <v>48.93</v>
      </c>
      <c r="H314" s="331">
        <v>0.25</v>
      </c>
      <c r="I314" s="331">
        <f t="shared" si="100"/>
        <v>12.2325</v>
      </c>
      <c r="J314" s="371">
        <f t="shared" si="101"/>
        <v>48.93</v>
      </c>
      <c r="K314" s="332">
        <f t="shared" si="102"/>
        <v>0.25</v>
      </c>
      <c r="L314" s="332">
        <f t="shared" si="103"/>
        <v>12.2325</v>
      </c>
      <c r="M314" s="333"/>
      <c r="N314" s="333"/>
      <c r="O314" s="333"/>
    </row>
    <row r="315" spans="1:15" s="334" customFormat="1" hidden="1" outlineLevel="1">
      <c r="A315" s="450" t="s">
        <v>924</v>
      </c>
      <c r="B315" s="329" t="s">
        <v>921</v>
      </c>
      <c r="C315" s="330" t="s">
        <v>239</v>
      </c>
      <c r="D315" s="371"/>
      <c r="E315" s="331"/>
      <c r="F315" s="331"/>
      <c r="G315" s="371">
        <v>48.93</v>
      </c>
      <c r="H315" s="331">
        <v>0.2</v>
      </c>
      <c r="I315" s="331">
        <f t="shared" si="100"/>
        <v>9.7860000000000014</v>
      </c>
      <c r="J315" s="371">
        <f t="shared" si="101"/>
        <v>48.93</v>
      </c>
      <c r="K315" s="332">
        <f t="shared" si="102"/>
        <v>0.2</v>
      </c>
      <c r="L315" s="332">
        <f t="shared" si="103"/>
        <v>9.7860000000000014</v>
      </c>
      <c r="M315" s="333"/>
      <c r="N315" s="333"/>
      <c r="O315" s="333"/>
    </row>
    <row r="316" spans="1:15" s="334" customFormat="1" hidden="1" outlineLevel="1">
      <c r="A316" s="450" t="s">
        <v>926</v>
      </c>
      <c r="B316" s="329" t="s">
        <v>923</v>
      </c>
      <c r="C316" s="330" t="s">
        <v>239</v>
      </c>
      <c r="D316" s="371"/>
      <c r="E316" s="331"/>
      <c r="F316" s="331"/>
      <c r="G316" s="371">
        <v>48.93</v>
      </c>
      <c r="H316" s="331">
        <v>0.1</v>
      </c>
      <c r="I316" s="331">
        <f t="shared" si="100"/>
        <v>4.8930000000000007</v>
      </c>
      <c r="J316" s="371">
        <f t="shared" si="101"/>
        <v>48.93</v>
      </c>
      <c r="K316" s="332">
        <f t="shared" si="102"/>
        <v>0.1</v>
      </c>
      <c r="L316" s="332">
        <f t="shared" si="103"/>
        <v>4.8930000000000007</v>
      </c>
      <c r="M316" s="333"/>
      <c r="N316" s="333"/>
      <c r="O316" s="333"/>
    </row>
    <row r="317" spans="1:15" s="334" customFormat="1" hidden="1" outlineLevel="1">
      <c r="A317" s="450" t="s">
        <v>928</v>
      </c>
      <c r="B317" s="329" t="s">
        <v>925</v>
      </c>
      <c r="C317" s="330" t="s">
        <v>239</v>
      </c>
      <c r="D317" s="371"/>
      <c r="E317" s="331"/>
      <c r="F317" s="331"/>
      <c r="G317" s="371">
        <v>48.93</v>
      </c>
      <c r="H317" s="331">
        <v>0.15</v>
      </c>
      <c r="I317" s="331">
        <f t="shared" si="100"/>
        <v>7.3394999999999992</v>
      </c>
      <c r="J317" s="371">
        <f t="shared" si="101"/>
        <v>48.93</v>
      </c>
      <c r="K317" s="332">
        <f t="shared" si="102"/>
        <v>0.15</v>
      </c>
      <c r="L317" s="332">
        <f t="shared" si="103"/>
        <v>7.3394999999999992</v>
      </c>
      <c r="M317" s="333"/>
      <c r="N317" s="333"/>
      <c r="O317" s="333"/>
    </row>
    <row r="318" spans="1:15" s="334" customFormat="1" hidden="1" outlineLevel="1">
      <c r="A318" s="450" t="s">
        <v>930</v>
      </c>
      <c r="B318" s="329" t="s">
        <v>927</v>
      </c>
      <c r="C318" s="330" t="s">
        <v>239</v>
      </c>
      <c r="D318" s="371"/>
      <c r="E318" s="331"/>
      <c r="F318" s="331"/>
      <c r="G318" s="371">
        <v>48.93</v>
      </c>
      <c r="H318" s="331">
        <v>0.2</v>
      </c>
      <c r="I318" s="331">
        <f t="shared" si="100"/>
        <v>9.7860000000000014</v>
      </c>
      <c r="J318" s="371">
        <f t="shared" si="101"/>
        <v>48.93</v>
      </c>
      <c r="K318" s="332">
        <f t="shared" si="102"/>
        <v>0.2</v>
      </c>
      <c r="L318" s="332">
        <f t="shared" si="103"/>
        <v>9.7860000000000014</v>
      </c>
      <c r="M318" s="333"/>
      <c r="N318" s="333"/>
      <c r="O318" s="333"/>
    </row>
    <row r="319" spans="1:15" s="334" customFormat="1" hidden="1" outlineLevel="1">
      <c r="A319" s="450" t="s">
        <v>932</v>
      </c>
      <c r="B319" s="329" t="s">
        <v>929</v>
      </c>
      <c r="C319" s="330" t="s">
        <v>239</v>
      </c>
      <c r="D319" s="371"/>
      <c r="E319" s="331"/>
      <c r="F319" s="331"/>
      <c r="G319" s="371">
        <v>48.93</v>
      </c>
      <c r="H319" s="331">
        <v>0.1</v>
      </c>
      <c r="I319" s="331">
        <f t="shared" si="100"/>
        <v>4.8930000000000007</v>
      </c>
      <c r="J319" s="371">
        <f t="shared" si="101"/>
        <v>48.93</v>
      </c>
      <c r="K319" s="332">
        <f t="shared" si="102"/>
        <v>0.1</v>
      </c>
      <c r="L319" s="332">
        <f t="shared" si="103"/>
        <v>4.8930000000000007</v>
      </c>
      <c r="M319" s="333"/>
      <c r="N319" s="333"/>
      <c r="O319" s="333"/>
    </row>
    <row r="320" spans="1:15" s="334" customFormat="1" hidden="1" outlineLevel="1">
      <c r="A320" s="450" t="s">
        <v>934</v>
      </c>
      <c r="B320" s="329" t="s">
        <v>931</v>
      </c>
      <c r="C320" s="330" t="s">
        <v>239</v>
      </c>
      <c r="D320" s="371"/>
      <c r="E320" s="331"/>
      <c r="F320" s="331"/>
      <c r="G320" s="371">
        <v>48.93</v>
      </c>
      <c r="H320" s="331">
        <v>0.43</v>
      </c>
      <c r="I320" s="331">
        <f t="shared" si="100"/>
        <v>21.039899999999999</v>
      </c>
      <c r="J320" s="371">
        <f t="shared" si="101"/>
        <v>48.93</v>
      </c>
      <c r="K320" s="332">
        <f t="shared" si="102"/>
        <v>0.43</v>
      </c>
      <c r="L320" s="332">
        <f t="shared" si="103"/>
        <v>21.039899999999999</v>
      </c>
      <c r="M320" s="333"/>
      <c r="N320" s="333"/>
      <c r="O320" s="333"/>
    </row>
    <row r="321" spans="1:15" s="334" customFormat="1" hidden="1" outlineLevel="1">
      <c r="A321" s="450" t="s">
        <v>935</v>
      </c>
      <c r="B321" s="329" t="s">
        <v>933</v>
      </c>
      <c r="C321" s="330" t="s">
        <v>239</v>
      </c>
      <c r="D321" s="371"/>
      <c r="E321" s="331"/>
      <c r="F321" s="331"/>
      <c r="G321" s="371">
        <v>48.93</v>
      </c>
      <c r="H321" s="331">
        <v>0.2</v>
      </c>
      <c r="I321" s="331">
        <f t="shared" si="100"/>
        <v>9.7860000000000014</v>
      </c>
      <c r="J321" s="371">
        <f t="shared" si="101"/>
        <v>48.93</v>
      </c>
      <c r="K321" s="332">
        <f t="shared" si="102"/>
        <v>0.2</v>
      </c>
      <c r="L321" s="332">
        <f t="shared" si="103"/>
        <v>9.7860000000000014</v>
      </c>
      <c r="M321" s="333"/>
      <c r="N321" s="333"/>
      <c r="O321" s="333"/>
    </row>
    <row r="322" spans="1:15" s="58" customFormat="1" ht="15" customHeight="1" collapsed="1">
      <c r="A322" s="33" t="s">
        <v>936</v>
      </c>
      <c r="B322" s="50" t="s">
        <v>404</v>
      </c>
      <c r="C322" s="274" t="s">
        <v>239</v>
      </c>
      <c r="D322" s="364">
        <f>F322/E322</f>
        <v>50.410499999999999</v>
      </c>
      <c r="E322" s="196">
        <f>SUM(E323:E349)</f>
        <v>1.8</v>
      </c>
      <c r="F322" s="197">
        <f>SUM(F323:F349)</f>
        <v>90.738900000000001</v>
      </c>
      <c r="G322" s="364">
        <f>I322/H322</f>
        <v>50.41004067061322</v>
      </c>
      <c r="H322" s="196">
        <f>SUM(H323:H349)</f>
        <v>22.129000000000001</v>
      </c>
      <c r="I322" s="196">
        <f>SUM(I323:I349)</f>
        <v>1115.52379</v>
      </c>
      <c r="J322" s="420">
        <f t="shared" si="101"/>
        <v>-4.5932938677850643E-4</v>
      </c>
      <c r="K322" s="147">
        <f t="shared" si="102"/>
        <v>20.329000000000001</v>
      </c>
      <c r="L322" s="147">
        <f t="shared" si="103"/>
        <v>1024.7848899999999</v>
      </c>
      <c r="M322" s="19"/>
      <c r="N322" s="19"/>
      <c r="O322" s="19"/>
    </row>
    <row r="323" spans="1:15" s="334" customFormat="1" hidden="1" outlineLevel="1">
      <c r="A323" s="450" t="s">
        <v>405</v>
      </c>
      <c r="B323" s="329" t="s">
        <v>406</v>
      </c>
      <c r="C323" s="330" t="s">
        <v>239</v>
      </c>
      <c r="D323" s="371">
        <f>F323/E323</f>
        <v>64.070999999999998</v>
      </c>
      <c r="E323" s="331">
        <v>0.5</v>
      </c>
      <c r="F323" s="331">
        <v>32.035499999999999</v>
      </c>
      <c r="G323" s="371">
        <f>I323/H323</f>
        <v>64.070999999999998</v>
      </c>
      <c r="H323" s="331">
        <v>0.5</v>
      </c>
      <c r="I323" s="331">
        <v>32.035499999999999</v>
      </c>
      <c r="J323" s="422">
        <f t="shared" ref="J323:J324" si="104">G323-D323</f>
        <v>0</v>
      </c>
      <c r="K323" s="335">
        <f t="shared" ref="K323:K324" si="105">H323-E323</f>
        <v>0</v>
      </c>
      <c r="L323" s="335">
        <f t="shared" ref="L323:L324" si="106">I323-F323</f>
        <v>0</v>
      </c>
      <c r="M323" s="333"/>
      <c r="N323" s="333"/>
      <c r="O323" s="333"/>
    </row>
    <row r="324" spans="1:15" s="334" customFormat="1" hidden="1" outlineLevel="1">
      <c r="A324" s="450" t="s">
        <v>407</v>
      </c>
      <c r="B324" s="329" t="s">
        <v>408</v>
      </c>
      <c r="C324" s="330" t="s">
        <v>239</v>
      </c>
      <c r="D324" s="371">
        <f>F324/E324</f>
        <v>45.156461538461535</v>
      </c>
      <c r="E324" s="331">
        <v>1.3</v>
      </c>
      <c r="F324" s="331">
        <v>58.703400000000002</v>
      </c>
      <c r="G324" s="371">
        <f>I324/H324</f>
        <v>45.156461538461535</v>
      </c>
      <c r="H324" s="331">
        <v>1.3</v>
      </c>
      <c r="I324" s="331">
        <v>58.703400000000002</v>
      </c>
      <c r="J324" s="422">
        <f t="shared" si="104"/>
        <v>0</v>
      </c>
      <c r="K324" s="335">
        <f t="shared" si="105"/>
        <v>0</v>
      </c>
      <c r="L324" s="335">
        <f t="shared" si="106"/>
        <v>0</v>
      </c>
      <c r="M324" s="333"/>
      <c r="N324" s="333"/>
      <c r="O324" s="333"/>
    </row>
    <row r="325" spans="1:15" s="334" customFormat="1" hidden="1" outlineLevel="1">
      <c r="A325" s="450" t="s">
        <v>939</v>
      </c>
      <c r="B325" s="329" t="s">
        <v>937</v>
      </c>
      <c r="C325" s="330" t="s">
        <v>239</v>
      </c>
      <c r="D325" s="371"/>
      <c r="E325" s="331"/>
      <c r="F325" s="331"/>
      <c r="G325" s="371">
        <v>50.41</v>
      </c>
      <c r="H325" s="331">
        <v>0.8</v>
      </c>
      <c r="I325" s="331">
        <f t="shared" ref="I325" si="107">G325*H325</f>
        <v>40.328000000000003</v>
      </c>
      <c r="J325" s="371">
        <f t="shared" ref="J325" si="108">G325-D325</f>
        <v>50.41</v>
      </c>
      <c r="K325" s="332">
        <f t="shared" ref="K325" si="109">H325-E325</f>
        <v>0.8</v>
      </c>
      <c r="L325" s="332">
        <f t="shared" ref="L325" si="110">I325-F325</f>
        <v>40.328000000000003</v>
      </c>
      <c r="M325" s="333"/>
      <c r="N325" s="333"/>
      <c r="O325" s="333"/>
    </row>
    <row r="326" spans="1:15" s="334" customFormat="1" hidden="1" outlineLevel="1">
      <c r="A326" s="450" t="s">
        <v>941</v>
      </c>
      <c r="B326" s="329" t="s">
        <v>938</v>
      </c>
      <c r="C326" s="330" t="s">
        <v>239</v>
      </c>
      <c r="D326" s="371"/>
      <c r="E326" s="331"/>
      <c r="F326" s="331"/>
      <c r="G326" s="371">
        <v>50.41</v>
      </c>
      <c r="H326" s="331">
        <v>0.9</v>
      </c>
      <c r="I326" s="331">
        <f t="shared" ref="I326:I349" si="111">G326*H326</f>
        <v>45.369</v>
      </c>
      <c r="J326" s="371">
        <f t="shared" si="101"/>
        <v>50.41</v>
      </c>
      <c r="K326" s="332">
        <f t="shared" si="102"/>
        <v>0.9</v>
      </c>
      <c r="L326" s="332">
        <f t="shared" si="103"/>
        <v>45.369</v>
      </c>
      <c r="M326" s="333"/>
      <c r="N326" s="333"/>
      <c r="O326" s="333"/>
    </row>
    <row r="327" spans="1:15" s="334" customFormat="1" hidden="1" outlineLevel="1">
      <c r="A327" s="450" t="s">
        <v>943</v>
      </c>
      <c r="B327" s="329" t="s">
        <v>940</v>
      </c>
      <c r="C327" s="330" t="s">
        <v>239</v>
      </c>
      <c r="D327" s="371"/>
      <c r="E327" s="331"/>
      <c r="F327" s="331"/>
      <c r="G327" s="371">
        <v>50.41</v>
      </c>
      <c r="H327" s="331">
        <v>0.09</v>
      </c>
      <c r="I327" s="331">
        <f t="shared" si="111"/>
        <v>4.5368999999999993</v>
      </c>
      <c r="J327" s="371">
        <f t="shared" si="101"/>
        <v>50.41</v>
      </c>
      <c r="K327" s="332">
        <f t="shared" si="102"/>
        <v>0.09</v>
      </c>
      <c r="L327" s="332">
        <f t="shared" si="103"/>
        <v>4.5368999999999993</v>
      </c>
      <c r="M327" s="333"/>
      <c r="N327" s="333"/>
      <c r="O327" s="333"/>
    </row>
    <row r="328" spans="1:15" s="334" customFormat="1" hidden="1" outlineLevel="1">
      <c r="A328" s="450" t="s">
        <v>945</v>
      </c>
      <c r="B328" s="329" t="s">
        <v>942</v>
      </c>
      <c r="C328" s="330" t="s">
        <v>239</v>
      </c>
      <c r="D328" s="371"/>
      <c r="E328" s="331"/>
      <c r="F328" s="331"/>
      <c r="G328" s="371">
        <v>50.41</v>
      </c>
      <c r="H328" s="331">
        <v>2</v>
      </c>
      <c r="I328" s="331">
        <f t="shared" si="111"/>
        <v>100.82</v>
      </c>
      <c r="J328" s="371">
        <f t="shared" si="101"/>
        <v>50.41</v>
      </c>
      <c r="K328" s="332">
        <f t="shared" si="102"/>
        <v>2</v>
      </c>
      <c r="L328" s="332">
        <f t="shared" si="103"/>
        <v>100.82</v>
      </c>
      <c r="M328" s="333"/>
      <c r="N328" s="333"/>
      <c r="O328" s="333"/>
    </row>
    <row r="329" spans="1:15" s="334" customFormat="1" hidden="1" outlineLevel="1">
      <c r="A329" s="450" t="s">
        <v>1</v>
      </c>
      <c r="B329" s="329" t="s">
        <v>944</v>
      </c>
      <c r="C329" s="330" t="s">
        <v>239</v>
      </c>
      <c r="D329" s="371"/>
      <c r="E329" s="331"/>
      <c r="F329" s="331"/>
      <c r="G329" s="371">
        <v>50.41</v>
      </c>
      <c r="H329" s="331">
        <v>0.25</v>
      </c>
      <c r="I329" s="331">
        <f t="shared" si="111"/>
        <v>12.602499999999999</v>
      </c>
      <c r="J329" s="371">
        <f t="shared" si="101"/>
        <v>50.41</v>
      </c>
      <c r="K329" s="332">
        <f t="shared" si="102"/>
        <v>0.25</v>
      </c>
      <c r="L329" s="332">
        <f t="shared" si="103"/>
        <v>12.602499999999999</v>
      </c>
      <c r="M329" s="333"/>
      <c r="N329" s="333"/>
      <c r="O329" s="333"/>
    </row>
    <row r="330" spans="1:15" s="334" customFormat="1" hidden="1" outlineLevel="1">
      <c r="A330" s="450" t="s">
        <v>3</v>
      </c>
      <c r="B330" s="329" t="s">
        <v>0</v>
      </c>
      <c r="C330" s="330" t="s">
        <v>239</v>
      </c>
      <c r="D330" s="371"/>
      <c r="E330" s="331"/>
      <c r="F330" s="331"/>
      <c r="G330" s="371">
        <v>50.41</v>
      </c>
      <c r="H330" s="331">
        <v>0.34</v>
      </c>
      <c r="I330" s="331">
        <f t="shared" si="111"/>
        <v>17.139399999999998</v>
      </c>
      <c r="J330" s="371">
        <f t="shared" si="101"/>
        <v>50.41</v>
      </c>
      <c r="K330" s="332">
        <f t="shared" si="102"/>
        <v>0.34</v>
      </c>
      <c r="L330" s="332">
        <f t="shared" si="103"/>
        <v>17.139399999999998</v>
      </c>
      <c r="M330" s="333"/>
      <c r="N330" s="333"/>
      <c r="O330" s="333"/>
    </row>
    <row r="331" spans="1:15" s="334" customFormat="1" hidden="1" outlineLevel="1">
      <c r="A331" s="450" t="s">
        <v>5</v>
      </c>
      <c r="B331" s="329" t="s">
        <v>2</v>
      </c>
      <c r="C331" s="330" t="s">
        <v>239</v>
      </c>
      <c r="D331" s="371"/>
      <c r="E331" s="331"/>
      <c r="F331" s="331"/>
      <c r="G331" s="371">
        <v>50.41</v>
      </c>
      <c r="H331" s="331">
        <v>0.41499999999999998</v>
      </c>
      <c r="I331" s="331">
        <f t="shared" si="111"/>
        <v>20.920149999999996</v>
      </c>
      <c r="J331" s="371">
        <f t="shared" si="101"/>
        <v>50.41</v>
      </c>
      <c r="K331" s="332">
        <f t="shared" si="102"/>
        <v>0.41499999999999998</v>
      </c>
      <c r="L331" s="332">
        <f t="shared" si="103"/>
        <v>20.920149999999996</v>
      </c>
      <c r="M331" s="333"/>
      <c r="N331" s="333"/>
      <c r="O331" s="333"/>
    </row>
    <row r="332" spans="1:15" s="334" customFormat="1" hidden="1" outlineLevel="1">
      <c r="A332" s="450" t="s">
        <v>7</v>
      </c>
      <c r="B332" s="329" t="s">
        <v>4</v>
      </c>
      <c r="C332" s="330" t="s">
        <v>239</v>
      </c>
      <c r="D332" s="371"/>
      <c r="E332" s="331"/>
      <c r="F332" s="331"/>
      <c r="G332" s="371">
        <v>50.41</v>
      </c>
      <c r="H332" s="331">
        <v>0.72</v>
      </c>
      <c r="I332" s="331">
        <f t="shared" si="111"/>
        <v>36.295199999999994</v>
      </c>
      <c r="J332" s="371">
        <f t="shared" si="101"/>
        <v>50.41</v>
      </c>
      <c r="K332" s="332">
        <f t="shared" si="102"/>
        <v>0.72</v>
      </c>
      <c r="L332" s="332">
        <f t="shared" si="103"/>
        <v>36.295199999999994</v>
      </c>
      <c r="M332" s="333"/>
      <c r="N332" s="333"/>
      <c r="O332" s="333"/>
    </row>
    <row r="333" spans="1:15" s="334" customFormat="1" hidden="1" outlineLevel="1">
      <c r="A333" s="450" t="s">
        <v>9</v>
      </c>
      <c r="B333" s="329" t="s">
        <v>6</v>
      </c>
      <c r="C333" s="330" t="s">
        <v>239</v>
      </c>
      <c r="D333" s="371"/>
      <c r="E333" s="331"/>
      <c r="F333" s="331"/>
      <c r="G333" s="371">
        <v>50.41</v>
      </c>
      <c r="H333" s="331">
        <v>0.65400000000000003</v>
      </c>
      <c r="I333" s="331">
        <f t="shared" si="111"/>
        <v>32.968139999999998</v>
      </c>
      <c r="J333" s="371">
        <f t="shared" si="101"/>
        <v>50.41</v>
      </c>
      <c r="K333" s="332">
        <f t="shared" si="102"/>
        <v>0.65400000000000003</v>
      </c>
      <c r="L333" s="332">
        <f t="shared" si="103"/>
        <v>32.968139999999998</v>
      </c>
      <c r="M333" s="333"/>
      <c r="N333" s="333"/>
      <c r="O333" s="333"/>
    </row>
    <row r="334" spans="1:15" s="334" customFormat="1" hidden="1" outlineLevel="1">
      <c r="A334" s="450" t="s">
        <v>11</v>
      </c>
      <c r="B334" s="329" t="s">
        <v>8</v>
      </c>
      <c r="C334" s="330" t="s">
        <v>239</v>
      </c>
      <c r="D334" s="371"/>
      <c r="E334" s="331"/>
      <c r="F334" s="331"/>
      <c r="G334" s="371">
        <v>50.41</v>
      </c>
      <c r="H334" s="331">
        <v>1.8</v>
      </c>
      <c r="I334" s="331">
        <f t="shared" si="111"/>
        <v>90.738</v>
      </c>
      <c r="J334" s="371">
        <f t="shared" si="101"/>
        <v>50.41</v>
      </c>
      <c r="K334" s="332">
        <f t="shared" si="102"/>
        <v>1.8</v>
      </c>
      <c r="L334" s="332">
        <f t="shared" si="103"/>
        <v>90.738</v>
      </c>
      <c r="M334" s="333"/>
      <c r="N334" s="333"/>
      <c r="O334" s="333"/>
    </row>
    <row r="335" spans="1:15" s="334" customFormat="1" hidden="1" outlineLevel="1">
      <c r="A335" s="450" t="s">
        <v>13</v>
      </c>
      <c r="B335" s="329" t="s">
        <v>10</v>
      </c>
      <c r="C335" s="330" t="s">
        <v>239</v>
      </c>
      <c r="D335" s="371"/>
      <c r="E335" s="331"/>
      <c r="F335" s="331"/>
      <c r="G335" s="371">
        <v>50.41</v>
      </c>
      <c r="H335" s="331">
        <v>0.57999999999999996</v>
      </c>
      <c r="I335" s="331">
        <f t="shared" si="111"/>
        <v>29.237799999999996</v>
      </c>
      <c r="J335" s="371">
        <f t="shared" si="101"/>
        <v>50.41</v>
      </c>
      <c r="K335" s="332">
        <f t="shared" si="102"/>
        <v>0.57999999999999996</v>
      </c>
      <c r="L335" s="332">
        <f t="shared" si="103"/>
        <v>29.237799999999996</v>
      </c>
      <c r="M335" s="333"/>
      <c r="N335" s="333"/>
      <c r="O335" s="333"/>
    </row>
    <row r="336" spans="1:15" s="334" customFormat="1" hidden="1" outlineLevel="1">
      <c r="A336" s="450" t="s">
        <v>15</v>
      </c>
      <c r="B336" s="329" t="s">
        <v>12</v>
      </c>
      <c r="C336" s="330" t="s">
        <v>239</v>
      </c>
      <c r="D336" s="371"/>
      <c r="E336" s="331"/>
      <c r="F336" s="331"/>
      <c r="G336" s="371">
        <v>50.41</v>
      </c>
      <c r="H336" s="331">
        <v>1.5</v>
      </c>
      <c r="I336" s="331">
        <f t="shared" si="111"/>
        <v>75.614999999999995</v>
      </c>
      <c r="J336" s="371">
        <f t="shared" si="101"/>
        <v>50.41</v>
      </c>
      <c r="K336" s="332">
        <f t="shared" si="102"/>
        <v>1.5</v>
      </c>
      <c r="L336" s="332">
        <f t="shared" si="103"/>
        <v>75.614999999999995</v>
      </c>
      <c r="M336" s="333"/>
      <c r="N336" s="333"/>
      <c r="O336" s="333"/>
    </row>
    <row r="337" spans="1:15" s="334" customFormat="1" hidden="1" outlineLevel="1">
      <c r="A337" s="450" t="s">
        <v>17</v>
      </c>
      <c r="B337" s="329" t="s">
        <v>14</v>
      </c>
      <c r="C337" s="330" t="s">
        <v>239</v>
      </c>
      <c r="D337" s="371"/>
      <c r="E337" s="331"/>
      <c r="F337" s="331"/>
      <c r="G337" s="371">
        <v>50.41</v>
      </c>
      <c r="H337" s="331">
        <v>0.4</v>
      </c>
      <c r="I337" s="331">
        <f t="shared" si="111"/>
        <v>20.164000000000001</v>
      </c>
      <c r="J337" s="371">
        <f t="shared" si="101"/>
        <v>50.41</v>
      </c>
      <c r="K337" s="332">
        <f t="shared" si="102"/>
        <v>0.4</v>
      </c>
      <c r="L337" s="332">
        <f t="shared" si="103"/>
        <v>20.164000000000001</v>
      </c>
      <c r="M337" s="333"/>
      <c r="N337" s="333"/>
      <c r="O337" s="333"/>
    </row>
    <row r="338" spans="1:15" s="334" customFormat="1" hidden="1" outlineLevel="1">
      <c r="A338" s="450" t="s">
        <v>19</v>
      </c>
      <c r="B338" s="329" t="s">
        <v>16</v>
      </c>
      <c r="C338" s="330" t="s">
        <v>239</v>
      </c>
      <c r="D338" s="371"/>
      <c r="E338" s="331"/>
      <c r="F338" s="331"/>
      <c r="G338" s="371">
        <v>50.41</v>
      </c>
      <c r="H338" s="331">
        <v>1</v>
      </c>
      <c r="I338" s="331">
        <f t="shared" si="111"/>
        <v>50.41</v>
      </c>
      <c r="J338" s="371">
        <f t="shared" si="101"/>
        <v>50.41</v>
      </c>
      <c r="K338" s="332">
        <f t="shared" si="102"/>
        <v>1</v>
      </c>
      <c r="L338" s="332">
        <f t="shared" si="103"/>
        <v>50.41</v>
      </c>
      <c r="M338" s="333"/>
      <c r="N338" s="333"/>
      <c r="O338" s="333"/>
    </row>
    <row r="339" spans="1:15" s="334" customFormat="1" hidden="1" outlineLevel="1">
      <c r="A339" s="450" t="s">
        <v>21</v>
      </c>
      <c r="B339" s="329" t="s">
        <v>18</v>
      </c>
      <c r="C339" s="330" t="s">
        <v>239</v>
      </c>
      <c r="D339" s="371"/>
      <c r="E339" s="331"/>
      <c r="F339" s="331"/>
      <c r="G339" s="371">
        <v>50.41</v>
      </c>
      <c r="H339" s="331">
        <v>0.4</v>
      </c>
      <c r="I339" s="331">
        <f t="shared" si="111"/>
        <v>20.164000000000001</v>
      </c>
      <c r="J339" s="371">
        <f t="shared" si="101"/>
        <v>50.41</v>
      </c>
      <c r="K339" s="332">
        <f t="shared" si="102"/>
        <v>0.4</v>
      </c>
      <c r="L339" s="332">
        <f t="shared" si="103"/>
        <v>20.164000000000001</v>
      </c>
      <c r="M339" s="333"/>
      <c r="N339" s="333"/>
      <c r="O339" s="333"/>
    </row>
    <row r="340" spans="1:15" s="334" customFormat="1" hidden="1" outlineLevel="1">
      <c r="A340" s="450" t="s">
        <v>23</v>
      </c>
      <c r="B340" s="329" t="s">
        <v>20</v>
      </c>
      <c r="C340" s="330" t="s">
        <v>239</v>
      </c>
      <c r="D340" s="371"/>
      <c r="E340" s="331"/>
      <c r="F340" s="331"/>
      <c r="G340" s="371">
        <v>50.41</v>
      </c>
      <c r="H340" s="331">
        <v>0.8</v>
      </c>
      <c r="I340" s="331">
        <f t="shared" si="111"/>
        <v>40.328000000000003</v>
      </c>
      <c r="J340" s="371">
        <f t="shared" si="101"/>
        <v>50.41</v>
      </c>
      <c r="K340" s="332">
        <f t="shared" si="102"/>
        <v>0.8</v>
      </c>
      <c r="L340" s="332">
        <f t="shared" si="103"/>
        <v>40.328000000000003</v>
      </c>
      <c r="M340" s="333"/>
      <c r="N340" s="333"/>
      <c r="O340" s="333"/>
    </row>
    <row r="341" spans="1:15" s="334" customFormat="1" hidden="1" outlineLevel="1">
      <c r="A341" s="450" t="s">
        <v>25</v>
      </c>
      <c r="B341" s="329" t="s">
        <v>22</v>
      </c>
      <c r="C341" s="330" t="s">
        <v>239</v>
      </c>
      <c r="D341" s="371"/>
      <c r="E341" s="331"/>
      <c r="F341" s="331"/>
      <c r="G341" s="371">
        <v>50.41</v>
      </c>
      <c r="H341" s="331">
        <v>1.5</v>
      </c>
      <c r="I341" s="331">
        <f t="shared" si="111"/>
        <v>75.614999999999995</v>
      </c>
      <c r="J341" s="371">
        <f t="shared" si="101"/>
        <v>50.41</v>
      </c>
      <c r="K341" s="332">
        <f t="shared" si="102"/>
        <v>1.5</v>
      </c>
      <c r="L341" s="332">
        <f t="shared" si="103"/>
        <v>75.614999999999995</v>
      </c>
      <c r="M341" s="333"/>
      <c r="N341" s="333"/>
      <c r="O341" s="333"/>
    </row>
    <row r="342" spans="1:15" s="334" customFormat="1" hidden="1" outlineLevel="1">
      <c r="A342" s="450" t="s">
        <v>27</v>
      </c>
      <c r="B342" s="329" t="s">
        <v>24</v>
      </c>
      <c r="C342" s="330" t="s">
        <v>239</v>
      </c>
      <c r="D342" s="371"/>
      <c r="E342" s="331"/>
      <c r="F342" s="331"/>
      <c r="G342" s="371">
        <v>50.41</v>
      </c>
      <c r="H342" s="331">
        <v>0.6</v>
      </c>
      <c r="I342" s="331">
        <f t="shared" si="111"/>
        <v>30.245999999999995</v>
      </c>
      <c r="J342" s="371">
        <f t="shared" si="101"/>
        <v>50.41</v>
      </c>
      <c r="K342" s="332">
        <f t="shared" si="102"/>
        <v>0.6</v>
      </c>
      <c r="L342" s="332">
        <f t="shared" si="103"/>
        <v>30.245999999999995</v>
      </c>
      <c r="M342" s="333"/>
      <c r="N342" s="333"/>
      <c r="O342" s="333"/>
    </row>
    <row r="343" spans="1:15" s="334" customFormat="1" hidden="1" outlineLevel="1">
      <c r="A343" s="450" t="s">
        <v>29</v>
      </c>
      <c r="B343" s="329" t="s">
        <v>26</v>
      </c>
      <c r="C343" s="330" t="s">
        <v>239</v>
      </c>
      <c r="D343" s="371"/>
      <c r="E343" s="331"/>
      <c r="F343" s="331"/>
      <c r="G343" s="371">
        <v>50.41</v>
      </c>
      <c r="H343" s="331">
        <v>0.5</v>
      </c>
      <c r="I343" s="331">
        <f t="shared" si="111"/>
        <v>25.204999999999998</v>
      </c>
      <c r="J343" s="371">
        <f t="shared" si="101"/>
        <v>50.41</v>
      </c>
      <c r="K343" s="332">
        <f t="shared" si="102"/>
        <v>0.5</v>
      </c>
      <c r="L343" s="332">
        <f t="shared" si="103"/>
        <v>25.204999999999998</v>
      </c>
      <c r="M343" s="333"/>
      <c r="N343" s="333"/>
      <c r="O343" s="333"/>
    </row>
    <row r="344" spans="1:15" s="334" customFormat="1" hidden="1" outlineLevel="1">
      <c r="A344" s="450" t="s">
        <v>31</v>
      </c>
      <c r="B344" s="329" t="s">
        <v>28</v>
      </c>
      <c r="C344" s="330" t="s">
        <v>239</v>
      </c>
      <c r="D344" s="371"/>
      <c r="E344" s="331"/>
      <c r="F344" s="331"/>
      <c r="G344" s="371">
        <v>50.41</v>
      </c>
      <c r="H344" s="331">
        <v>0.1</v>
      </c>
      <c r="I344" s="331">
        <f t="shared" si="111"/>
        <v>5.0410000000000004</v>
      </c>
      <c r="J344" s="371">
        <f t="shared" si="101"/>
        <v>50.41</v>
      </c>
      <c r="K344" s="332">
        <f t="shared" si="102"/>
        <v>0.1</v>
      </c>
      <c r="L344" s="332">
        <f t="shared" si="103"/>
        <v>5.0410000000000004</v>
      </c>
      <c r="M344" s="333"/>
      <c r="N344" s="333"/>
      <c r="O344" s="333"/>
    </row>
    <row r="345" spans="1:15" s="334" customFormat="1" hidden="1" outlineLevel="1">
      <c r="A345" s="450" t="s">
        <v>33</v>
      </c>
      <c r="B345" s="329" t="s">
        <v>30</v>
      </c>
      <c r="C345" s="330" t="s">
        <v>239</v>
      </c>
      <c r="D345" s="371"/>
      <c r="E345" s="331"/>
      <c r="F345" s="331"/>
      <c r="G345" s="371">
        <v>50.41</v>
      </c>
      <c r="H345" s="331">
        <v>1</v>
      </c>
      <c r="I345" s="331">
        <f t="shared" si="111"/>
        <v>50.41</v>
      </c>
      <c r="J345" s="371">
        <f t="shared" si="101"/>
        <v>50.41</v>
      </c>
      <c r="K345" s="332">
        <f t="shared" si="102"/>
        <v>1</v>
      </c>
      <c r="L345" s="332">
        <f t="shared" si="103"/>
        <v>50.41</v>
      </c>
      <c r="M345" s="333"/>
      <c r="N345" s="333"/>
      <c r="O345" s="333"/>
    </row>
    <row r="346" spans="1:15" s="334" customFormat="1" hidden="1" outlineLevel="1">
      <c r="A346" s="450" t="s">
        <v>35</v>
      </c>
      <c r="B346" s="329" t="s">
        <v>32</v>
      </c>
      <c r="C346" s="330" t="s">
        <v>239</v>
      </c>
      <c r="D346" s="371"/>
      <c r="E346" s="331"/>
      <c r="F346" s="331"/>
      <c r="G346" s="371">
        <v>50.41</v>
      </c>
      <c r="H346" s="331">
        <v>1</v>
      </c>
      <c r="I346" s="331">
        <f t="shared" si="111"/>
        <v>50.41</v>
      </c>
      <c r="J346" s="371">
        <f t="shared" si="101"/>
        <v>50.41</v>
      </c>
      <c r="K346" s="332">
        <f t="shared" si="102"/>
        <v>1</v>
      </c>
      <c r="L346" s="332">
        <f t="shared" si="103"/>
        <v>50.41</v>
      </c>
      <c r="M346" s="333"/>
      <c r="N346" s="333"/>
      <c r="O346" s="333"/>
    </row>
    <row r="347" spans="1:15" s="334" customFormat="1" hidden="1" outlineLevel="1">
      <c r="A347" s="450" t="s">
        <v>37</v>
      </c>
      <c r="B347" s="329" t="s">
        <v>34</v>
      </c>
      <c r="C347" s="330" t="s">
        <v>239</v>
      </c>
      <c r="D347" s="371"/>
      <c r="E347" s="331"/>
      <c r="F347" s="331"/>
      <c r="G347" s="371">
        <v>50.41</v>
      </c>
      <c r="H347" s="331">
        <v>0.4</v>
      </c>
      <c r="I347" s="331">
        <f t="shared" si="111"/>
        <v>20.164000000000001</v>
      </c>
      <c r="J347" s="371">
        <f t="shared" si="101"/>
        <v>50.41</v>
      </c>
      <c r="K347" s="332">
        <f t="shared" si="102"/>
        <v>0.4</v>
      </c>
      <c r="L347" s="332">
        <f t="shared" si="103"/>
        <v>20.164000000000001</v>
      </c>
      <c r="M347" s="333"/>
      <c r="N347" s="333"/>
      <c r="O347" s="333"/>
    </row>
    <row r="348" spans="1:15" s="334" customFormat="1" hidden="1" outlineLevel="1">
      <c r="A348" s="450" t="s">
        <v>39</v>
      </c>
      <c r="B348" s="329" t="s">
        <v>36</v>
      </c>
      <c r="C348" s="330" t="s">
        <v>239</v>
      </c>
      <c r="D348" s="371"/>
      <c r="E348" s="331"/>
      <c r="F348" s="331"/>
      <c r="G348" s="371">
        <v>50.41</v>
      </c>
      <c r="H348" s="331">
        <v>2</v>
      </c>
      <c r="I348" s="331">
        <f t="shared" si="111"/>
        <v>100.82</v>
      </c>
      <c r="J348" s="371">
        <f t="shared" si="101"/>
        <v>50.41</v>
      </c>
      <c r="K348" s="332">
        <f t="shared" si="102"/>
        <v>2</v>
      </c>
      <c r="L348" s="332">
        <f t="shared" si="103"/>
        <v>100.82</v>
      </c>
      <c r="M348" s="333"/>
      <c r="N348" s="333"/>
      <c r="O348" s="333"/>
    </row>
    <row r="349" spans="1:15" s="334" customFormat="1" hidden="1" outlineLevel="1">
      <c r="A349" s="450" t="s">
        <v>40</v>
      </c>
      <c r="B349" s="329" t="s">
        <v>38</v>
      </c>
      <c r="C349" s="330" t="s">
        <v>239</v>
      </c>
      <c r="D349" s="371"/>
      <c r="E349" s="331"/>
      <c r="F349" s="331"/>
      <c r="G349" s="371">
        <v>50.41</v>
      </c>
      <c r="H349" s="331">
        <v>0.57999999999999996</v>
      </c>
      <c r="I349" s="331">
        <f t="shared" si="111"/>
        <v>29.237799999999996</v>
      </c>
      <c r="J349" s="371">
        <f t="shared" si="101"/>
        <v>50.41</v>
      </c>
      <c r="K349" s="332">
        <f t="shared" si="102"/>
        <v>0.57999999999999996</v>
      </c>
      <c r="L349" s="332">
        <f t="shared" si="103"/>
        <v>29.237799999999996</v>
      </c>
      <c r="M349" s="333"/>
      <c r="N349" s="333"/>
      <c r="O349" s="333"/>
    </row>
    <row r="350" spans="1:15" s="2" customFormat="1" ht="25.5" customHeight="1">
      <c r="A350" s="33" t="s">
        <v>41</v>
      </c>
      <c r="B350" s="61" t="s">
        <v>409</v>
      </c>
      <c r="C350" s="274" t="s">
        <v>242</v>
      </c>
      <c r="D350" s="364">
        <f>F350/E350</f>
        <v>278.75799999999998</v>
      </c>
      <c r="E350" s="196">
        <v>1</v>
      </c>
      <c r="F350" s="202">
        <v>278.75799999999998</v>
      </c>
      <c r="G350" s="364">
        <f>I350/H350</f>
        <v>278.75799999999998</v>
      </c>
      <c r="H350" s="196">
        <v>1</v>
      </c>
      <c r="I350" s="193">
        <v>278.75799999999998</v>
      </c>
      <c r="J350" s="420">
        <f t="shared" si="101"/>
        <v>0</v>
      </c>
      <c r="K350" s="148">
        <f t="shared" si="102"/>
        <v>0</v>
      </c>
      <c r="L350" s="148">
        <f t="shared" si="103"/>
        <v>0</v>
      </c>
      <c r="M350" s="101"/>
      <c r="N350" s="101"/>
      <c r="O350" s="101"/>
    </row>
    <row r="351" spans="1:15" s="2" customFormat="1" ht="12.95" customHeight="1">
      <c r="A351" s="33" t="s">
        <v>101</v>
      </c>
      <c r="B351" s="61" t="s">
        <v>410</v>
      </c>
      <c r="C351" s="274" t="s">
        <v>242</v>
      </c>
      <c r="D351" s="364">
        <f>F351/E351</f>
        <v>320.85500000000002</v>
      </c>
      <c r="E351" s="196">
        <v>1</v>
      </c>
      <c r="F351" s="202">
        <v>320.85500000000002</v>
      </c>
      <c r="G351" s="364">
        <f>I351/H351</f>
        <v>320.85500000000002</v>
      </c>
      <c r="H351" s="196">
        <v>1</v>
      </c>
      <c r="I351" s="193">
        <v>320.85500000000002</v>
      </c>
      <c r="J351" s="420">
        <f t="shared" si="101"/>
        <v>0</v>
      </c>
      <c r="K351" s="148">
        <f t="shared" si="102"/>
        <v>0</v>
      </c>
      <c r="L351" s="148">
        <f t="shared" si="103"/>
        <v>0</v>
      </c>
      <c r="M351" s="101"/>
      <c r="N351" s="101"/>
      <c r="O351" s="101"/>
    </row>
    <row r="352" spans="1:15" s="2" customFormat="1" ht="12.95" customHeight="1">
      <c r="A352" s="33" t="s">
        <v>103</v>
      </c>
      <c r="B352" s="61" t="s">
        <v>411</v>
      </c>
      <c r="C352" s="274" t="s">
        <v>242</v>
      </c>
      <c r="D352" s="364">
        <f>F352/E352</f>
        <v>351.73200000000003</v>
      </c>
      <c r="E352" s="196">
        <v>1</v>
      </c>
      <c r="F352" s="202">
        <v>351.73200000000003</v>
      </c>
      <c r="G352" s="364">
        <f>I352/H352</f>
        <v>351.73200000000003</v>
      </c>
      <c r="H352" s="196">
        <v>1</v>
      </c>
      <c r="I352" s="193">
        <v>351.73200000000003</v>
      </c>
      <c r="J352" s="420">
        <f t="shared" si="101"/>
        <v>0</v>
      </c>
      <c r="K352" s="148">
        <f t="shared" si="102"/>
        <v>0</v>
      </c>
      <c r="L352" s="148">
        <f t="shared" si="103"/>
        <v>0</v>
      </c>
      <c r="M352" s="101"/>
      <c r="N352" s="101"/>
      <c r="O352" s="101"/>
    </row>
    <row r="353" spans="1:15" s="58" customFormat="1" ht="15" customHeight="1" collapsed="1">
      <c r="A353" s="33" t="s">
        <v>105</v>
      </c>
      <c r="B353" s="54" t="s">
        <v>42</v>
      </c>
      <c r="C353" s="274" t="s">
        <v>242</v>
      </c>
      <c r="D353" s="411">
        <f>SUM(D354:D382)</f>
        <v>0</v>
      </c>
      <c r="E353" s="204">
        <f>SUM(E354:E382)</f>
        <v>0</v>
      </c>
      <c r="F353" s="203">
        <f>SUM(F354:F382)</f>
        <v>0</v>
      </c>
      <c r="G353" s="364">
        <v>10</v>
      </c>
      <c r="H353" s="204">
        <f>SUM(H354:H382)</f>
        <v>29</v>
      </c>
      <c r="I353" s="196">
        <f>SUM(I354:I382)</f>
        <v>290</v>
      </c>
      <c r="J353" s="419">
        <f t="shared" si="101"/>
        <v>10</v>
      </c>
      <c r="K353" s="148">
        <f t="shared" si="102"/>
        <v>29</v>
      </c>
      <c r="L353" s="147">
        <f t="shared" si="103"/>
        <v>290</v>
      </c>
      <c r="M353" s="19"/>
      <c r="N353" s="19"/>
      <c r="O353" s="19"/>
    </row>
    <row r="354" spans="1:15" s="334" customFormat="1" hidden="1" outlineLevel="1">
      <c r="A354" s="450" t="s">
        <v>43</v>
      </c>
      <c r="B354" s="329" t="s">
        <v>44</v>
      </c>
      <c r="C354" s="330" t="s">
        <v>242</v>
      </c>
      <c r="D354" s="371"/>
      <c r="E354" s="331"/>
      <c r="F354" s="331"/>
      <c r="G354" s="371">
        <v>10</v>
      </c>
      <c r="H354" s="336">
        <v>1</v>
      </c>
      <c r="I354" s="331">
        <f t="shared" ref="I354:I384" si="112">G354*H354</f>
        <v>10</v>
      </c>
      <c r="J354" s="371">
        <f t="shared" si="101"/>
        <v>10</v>
      </c>
      <c r="K354" s="335">
        <f t="shared" si="102"/>
        <v>1</v>
      </c>
      <c r="L354" s="332">
        <f t="shared" si="103"/>
        <v>10</v>
      </c>
      <c r="M354" s="333"/>
      <c r="N354" s="333"/>
      <c r="O354" s="333"/>
    </row>
    <row r="355" spans="1:15" s="334" customFormat="1" hidden="1" outlineLevel="1">
      <c r="A355" s="450" t="s">
        <v>45</v>
      </c>
      <c r="B355" s="329" t="s">
        <v>46</v>
      </c>
      <c r="C355" s="330" t="s">
        <v>242</v>
      </c>
      <c r="D355" s="371"/>
      <c r="E355" s="331"/>
      <c r="F355" s="331"/>
      <c r="G355" s="371">
        <v>10</v>
      </c>
      <c r="H355" s="336">
        <v>1</v>
      </c>
      <c r="I355" s="331">
        <f t="shared" si="112"/>
        <v>10</v>
      </c>
      <c r="J355" s="371">
        <f t="shared" si="101"/>
        <v>10</v>
      </c>
      <c r="K355" s="335">
        <f t="shared" si="102"/>
        <v>1</v>
      </c>
      <c r="L355" s="332">
        <f t="shared" si="103"/>
        <v>10</v>
      </c>
      <c r="M355" s="333"/>
      <c r="N355" s="333"/>
      <c r="O355" s="333"/>
    </row>
    <row r="356" spans="1:15" s="334" customFormat="1" hidden="1" outlineLevel="1">
      <c r="A356" s="450" t="s">
        <v>47</v>
      </c>
      <c r="B356" s="329" t="s">
        <v>48</v>
      </c>
      <c r="C356" s="330" t="s">
        <v>242</v>
      </c>
      <c r="D356" s="371"/>
      <c r="E356" s="331"/>
      <c r="F356" s="331"/>
      <c r="G356" s="371">
        <v>10</v>
      </c>
      <c r="H356" s="336">
        <v>1</v>
      </c>
      <c r="I356" s="331">
        <f t="shared" si="112"/>
        <v>10</v>
      </c>
      <c r="J356" s="371">
        <f t="shared" si="101"/>
        <v>10</v>
      </c>
      <c r="K356" s="335">
        <f t="shared" si="102"/>
        <v>1</v>
      </c>
      <c r="L356" s="332">
        <f t="shared" si="103"/>
        <v>10</v>
      </c>
      <c r="M356" s="333"/>
      <c r="N356" s="333"/>
      <c r="O356" s="333"/>
    </row>
    <row r="357" spans="1:15" s="334" customFormat="1" hidden="1" outlineLevel="1">
      <c r="A357" s="450" t="s">
        <v>49</v>
      </c>
      <c r="B357" s="329" t="s">
        <v>50</v>
      </c>
      <c r="C357" s="330" t="s">
        <v>242</v>
      </c>
      <c r="D357" s="371"/>
      <c r="E357" s="331"/>
      <c r="F357" s="331"/>
      <c r="G357" s="371">
        <v>10</v>
      </c>
      <c r="H357" s="336">
        <v>1</v>
      </c>
      <c r="I357" s="331">
        <f t="shared" si="112"/>
        <v>10</v>
      </c>
      <c r="J357" s="371">
        <f t="shared" si="101"/>
        <v>10</v>
      </c>
      <c r="K357" s="335">
        <f t="shared" si="102"/>
        <v>1</v>
      </c>
      <c r="L357" s="332">
        <f t="shared" si="103"/>
        <v>10</v>
      </c>
      <c r="M357" s="333"/>
      <c r="N357" s="333"/>
      <c r="O357" s="333"/>
    </row>
    <row r="358" spans="1:15" s="334" customFormat="1" hidden="1" outlineLevel="1">
      <c r="A358" s="450" t="s">
        <v>51</v>
      </c>
      <c r="B358" s="329" t="s">
        <v>52</v>
      </c>
      <c r="C358" s="330" t="s">
        <v>242</v>
      </c>
      <c r="D358" s="371"/>
      <c r="E358" s="331"/>
      <c r="F358" s="331"/>
      <c r="G358" s="371">
        <v>10</v>
      </c>
      <c r="H358" s="336">
        <v>1</v>
      </c>
      <c r="I358" s="331">
        <f t="shared" si="112"/>
        <v>10</v>
      </c>
      <c r="J358" s="371">
        <f t="shared" si="101"/>
        <v>10</v>
      </c>
      <c r="K358" s="335">
        <f t="shared" si="102"/>
        <v>1</v>
      </c>
      <c r="L358" s="332">
        <f t="shared" si="103"/>
        <v>10</v>
      </c>
      <c r="M358" s="333"/>
      <c r="N358" s="333"/>
      <c r="O358" s="333"/>
    </row>
    <row r="359" spans="1:15" s="334" customFormat="1" hidden="1" outlineLevel="1">
      <c r="A359" s="450" t="s">
        <v>53</v>
      </c>
      <c r="B359" s="329" t="s">
        <v>54</v>
      </c>
      <c r="C359" s="330" t="s">
        <v>242</v>
      </c>
      <c r="D359" s="371"/>
      <c r="E359" s="331"/>
      <c r="F359" s="331"/>
      <c r="G359" s="371">
        <v>10</v>
      </c>
      <c r="H359" s="336">
        <v>1</v>
      </c>
      <c r="I359" s="331">
        <f t="shared" si="112"/>
        <v>10</v>
      </c>
      <c r="J359" s="371">
        <f t="shared" si="101"/>
        <v>10</v>
      </c>
      <c r="K359" s="335">
        <f t="shared" si="102"/>
        <v>1</v>
      </c>
      <c r="L359" s="332">
        <f t="shared" si="103"/>
        <v>10</v>
      </c>
      <c r="M359" s="333"/>
      <c r="N359" s="333"/>
      <c r="O359" s="333"/>
    </row>
    <row r="360" spans="1:15" s="334" customFormat="1" hidden="1" outlineLevel="1">
      <c r="A360" s="450" t="s">
        <v>55</v>
      </c>
      <c r="B360" s="329" t="s">
        <v>56</v>
      </c>
      <c r="C360" s="330" t="s">
        <v>242</v>
      </c>
      <c r="D360" s="371"/>
      <c r="E360" s="331"/>
      <c r="F360" s="331"/>
      <c r="G360" s="371">
        <v>10</v>
      </c>
      <c r="H360" s="336">
        <v>1</v>
      </c>
      <c r="I360" s="331">
        <f t="shared" si="112"/>
        <v>10</v>
      </c>
      <c r="J360" s="371">
        <f t="shared" ref="J360:J423" si="113">G360-D360</f>
        <v>10</v>
      </c>
      <c r="K360" s="335">
        <f t="shared" ref="K360:K423" si="114">H360-E360</f>
        <v>1</v>
      </c>
      <c r="L360" s="332">
        <f t="shared" ref="L360:L423" si="115">I360-F360</f>
        <v>10</v>
      </c>
      <c r="M360" s="333"/>
      <c r="N360" s="333"/>
      <c r="O360" s="333"/>
    </row>
    <row r="361" spans="1:15" s="334" customFormat="1" hidden="1" outlineLevel="1">
      <c r="A361" s="450" t="s">
        <v>57</v>
      </c>
      <c r="B361" s="329" t="s">
        <v>58</v>
      </c>
      <c r="C361" s="330" t="s">
        <v>242</v>
      </c>
      <c r="D361" s="371"/>
      <c r="E361" s="331"/>
      <c r="F361" s="331"/>
      <c r="G361" s="371">
        <v>10</v>
      </c>
      <c r="H361" s="336">
        <v>1</v>
      </c>
      <c r="I361" s="331">
        <f t="shared" si="112"/>
        <v>10</v>
      </c>
      <c r="J361" s="371">
        <f t="shared" si="113"/>
        <v>10</v>
      </c>
      <c r="K361" s="335">
        <f t="shared" si="114"/>
        <v>1</v>
      </c>
      <c r="L361" s="332">
        <f t="shared" si="115"/>
        <v>10</v>
      </c>
      <c r="M361" s="333"/>
      <c r="N361" s="333"/>
      <c r="O361" s="333"/>
    </row>
    <row r="362" spans="1:15" s="334" customFormat="1" hidden="1" outlineLevel="1">
      <c r="A362" s="450" t="s">
        <v>59</v>
      </c>
      <c r="B362" s="329" t="s">
        <v>60</v>
      </c>
      <c r="C362" s="330" t="s">
        <v>242</v>
      </c>
      <c r="D362" s="371"/>
      <c r="E362" s="331"/>
      <c r="F362" s="331"/>
      <c r="G362" s="371">
        <v>10</v>
      </c>
      <c r="H362" s="336">
        <v>1</v>
      </c>
      <c r="I362" s="331">
        <f t="shared" si="112"/>
        <v>10</v>
      </c>
      <c r="J362" s="371">
        <f t="shared" si="113"/>
        <v>10</v>
      </c>
      <c r="K362" s="335">
        <f t="shared" si="114"/>
        <v>1</v>
      </c>
      <c r="L362" s="332">
        <f t="shared" si="115"/>
        <v>10</v>
      </c>
      <c r="M362" s="333"/>
      <c r="N362" s="333"/>
      <c r="O362" s="333"/>
    </row>
    <row r="363" spans="1:15" s="334" customFormat="1" hidden="1" outlineLevel="1">
      <c r="A363" s="450" t="s">
        <v>61</v>
      </c>
      <c r="B363" s="329" t="s">
        <v>62</v>
      </c>
      <c r="C363" s="330" t="s">
        <v>242</v>
      </c>
      <c r="D363" s="371"/>
      <c r="E363" s="331"/>
      <c r="F363" s="331"/>
      <c r="G363" s="371">
        <v>10</v>
      </c>
      <c r="H363" s="336">
        <v>1</v>
      </c>
      <c r="I363" s="331">
        <f t="shared" si="112"/>
        <v>10</v>
      </c>
      <c r="J363" s="371">
        <f t="shared" si="113"/>
        <v>10</v>
      </c>
      <c r="K363" s="335">
        <f t="shared" si="114"/>
        <v>1</v>
      </c>
      <c r="L363" s="332">
        <f t="shared" si="115"/>
        <v>10</v>
      </c>
      <c r="M363" s="333"/>
      <c r="N363" s="333"/>
      <c r="O363" s="333"/>
    </row>
    <row r="364" spans="1:15" s="334" customFormat="1" hidden="1" outlineLevel="1">
      <c r="A364" s="450" t="s">
        <v>63</v>
      </c>
      <c r="B364" s="329" t="s">
        <v>64</v>
      </c>
      <c r="C364" s="330" t="s">
        <v>242</v>
      </c>
      <c r="D364" s="371"/>
      <c r="E364" s="331"/>
      <c r="F364" s="331"/>
      <c r="G364" s="371">
        <v>10</v>
      </c>
      <c r="H364" s="336">
        <v>1</v>
      </c>
      <c r="I364" s="331">
        <f t="shared" si="112"/>
        <v>10</v>
      </c>
      <c r="J364" s="371">
        <f t="shared" si="113"/>
        <v>10</v>
      </c>
      <c r="K364" s="335">
        <f t="shared" si="114"/>
        <v>1</v>
      </c>
      <c r="L364" s="332">
        <f t="shared" si="115"/>
        <v>10</v>
      </c>
      <c r="M364" s="333"/>
      <c r="N364" s="333"/>
      <c r="O364" s="333"/>
    </row>
    <row r="365" spans="1:15" s="334" customFormat="1" hidden="1" outlineLevel="1">
      <c r="A365" s="450" t="s">
        <v>65</v>
      </c>
      <c r="B365" s="329" t="s">
        <v>66</v>
      </c>
      <c r="C365" s="330" t="s">
        <v>242</v>
      </c>
      <c r="D365" s="371"/>
      <c r="E365" s="331"/>
      <c r="F365" s="331"/>
      <c r="G365" s="371">
        <v>10</v>
      </c>
      <c r="H365" s="336">
        <v>1</v>
      </c>
      <c r="I365" s="331">
        <f t="shared" si="112"/>
        <v>10</v>
      </c>
      <c r="J365" s="371">
        <f t="shared" si="113"/>
        <v>10</v>
      </c>
      <c r="K365" s="335">
        <f t="shared" si="114"/>
        <v>1</v>
      </c>
      <c r="L365" s="332">
        <f t="shared" si="115"/>
        <v>10</v>
      </c>
      <c r="M365" s="333"/>
      <c r="N365" s="333"/>
      <c r="O365" s="333"/>
    </row>
    <row r="366" spans="1:15" s="334" customFormat="1" hidden="1" outlineLevel="1">
      <c r="A366" s="450" t="s">
        <v>67</v>
      </c>
      <c r="B366" s="329" t="s">
        <v>68</v>
      </c>
      <c r="C366" s="330" t="s">
        <v>242</v>
      </c>
      <c r="D366" s="371"/>
      <c r="E366" s="331"/>
      <c r="F366" s="331"/>
      <c r="G366" s="371">
        <v>10</v>
      </c>
      <c r="H366" s="336">
        <v>1</v>
      </c>
      <c r="I366" s="331">
        <f t="shared" si="112"/>
        <v>10</v>
      </c>
      <c r="J366" s="371">
        <f t="shared" si="113"/>
        <v>10</v>
      </c>
      <c r="K366" s="335">
        <f t="shared" si="114"/>
        <v>1</v>
      </c>
      <c r="L366" s="332">
        <f t="shared" si="115"/>
        <v>10</v>
      </c>
      <c r="M366" s="333"/>
      <c r="N366" s="333"/>
      <c r="O366" s="333"/>
    </row>
    <row r="367" spans="1:15" s="334" customFormat="1" hidden="1" outlineLevel="1">
      <c r="A367" s="450" t="s">
        <v>69</v>
      </c>
      <c r="B367" s="329" t="s">
        <v>70</v>
      </c>
      <c r="C367" s="330" t="s">
        <v>242</v>
      </c>
      <c r="D367" s="371"/>
      <c r="E367" s="331"/>
      <c r="F367" s="331"/>
      <c r="G367" s="371">
        <v>10</v>
      </c>
      <c r="H367" s="336">
        <v>1</v>
      </c>
      <c r="I367" s="331">
        <f t="shared" si="112"/>
        <v>10</v>
      </c>
      <c r="J367" s="371">
        <f t="shared" si="113"/>
        <v>10</v>
      </c>
      <c r="K367" s="335">
        <f t="shared" si="114"/>
        <v>1</v>
      </c>
      <c r="L367" s="332">
        <f t="shared" si="115"/>
        <v>10</v>
      </c>
      <c r="M367" s="333"/>
      <c r="N367" s="333"/>
      <c r="O367" s="333"/>
    </row>
    <row r="368" spans="1:15" s="334" customFormat="1" hidden="1" outlineLevel="1">
      <c r="A368" s="450" t="s">
        <v>71</v>
      </c>
      <c r="B368" s="329" t="s">
        <v>72</v>
      </c>
      <c r="C368" s="330" t="s">
        <v>242</v>
      </c>
      <c r="D368" s="371"/>
      <c r="E368" s="331"/>
      <c r="F368" s="331"/>
      <c r="G368" s="371">
        <v>10</v>
      </c>
      <c r="H368" s="336">
        <v>1</v>
      </c>
      <c r="I368" s="331">
        <f t="shared" si="112"/>
        <v>10</v>
      </c>
      <c r="J368" s="371">
        <f t="shared" si="113"/>
        <v>10</v>
      </c>
      <c r="K368" s="335">
        <f t="shared" si="114"/>
        <v>1</v>
      </c>
      <c r="L368" s="332">
        <f t="shared" si="115"/>
        <v>10</v>
      </c>
      <c r="M368" s="333"/>
      <c r="N368" s="333"/>
      <c r="O368" s="333"/>
    </row>
    <row r="369" spans="1:15" s="334" customFormat="1" hidden="1" outlineLevel="1">
      <c r="A369" s="450" t="s">
        <v>73</v>
      </c>
      <c r="B369" s="329" t="s">
        <v>74</v>
      </c>
      <c r="C369" s="330" t="s">
        <v>242</v>
      </c>
      <c r="D369" s="371"/>
      <c r="E369" s="331"/>
      <c r="F369" s="331"/>
      <c r="G369" s="371">
        <v>10</v>
      </c>
      <c r="H369" s="336">
        <v>1</v>
      </c>
      <c r="I369" s="331">
        <f t="shared" si="112"/>
        <v>10</v>
      </c>
      <c r="J369" s="371">
        <f t="shared" si="113"/>
        <v>10</v>
      </c>
      <c r="K369" s="335">
        <f t="shared" si="114"/>
        <v>1</v>
      </c>
      <c r="L369" s="332">
        <f t="shared" si="115"/>
        <v>10</v>
      </c>
      <c r="M369" s="333"/>
      <c r="N369" s="333"/>
      <c r="O369" s="333"/>
    </row>
    <row r="370" spans="1:15" s="334" customFormat="1" hidden="1" outlineLevel="1">
      <c r="A370" s="450" t="s">
        <v>75</v>
      </c>
      <c r="B370" s="329" t="s">
        <v>76</v>
      </c>
      <c r="C370" s="330" t="s">
        <v>242</v>
      </c>
      <c r="D370" s="371"/>
      <c r="E370" s="331"/>
      <c r="F370" s="331"/>
      <c r="G370" s="371">
        <v>10</v>
      </c>
      <c r="H370" s="336">
        <v>1</v>
      </c>
      <c r="I370" s="331">
        <f t="shared" si="112"/>
        <v>10</v>
      </c>
      <c r="J370" s="371">
        <f t="shared" si="113"/>
        <v>10</v>
      </c>
      <c r="K370" s="335">
        <f t="shared" si="114"/>
        <v>1</v>
      </c>
      <c r="L370" s="332">
        <f t="shared" si="115"/>
        <v>10</v>
      </c>
      <c r="M370" s="333"/>
      <c r="N370" s="333"/>
      <c r="O370" s="333"/>
    </row>
    <row r="371" spans="1:15" s="334" customFormat="1" hidden="1" outlineLevel="1">
      <c r="A371" s="450" t="s">
        <v>77</v>
      </c>
      <c r="B371" s="329" t="s">
        <v>78</v>
      </c>
      <c r="C371" s="330" t="s">
        <v>242</v>
      </c>
      <c r="D371" s="371"/>
      <c r="E371" s="331"/>
      <c r="F371" s="331"/>
      <c r="G371" s="371">
        <v>10</v>
      </c>
      <c r="H371" s="336">
        <v>1</v>
      </c>
      <c r="I371" s="331">
        <f t="shared" si="112"/>
        <v>10</v>
      </c>
      <c r="J371" s="371">
        <f t="shared" si="113"/>
        <v>10</v>
      </c>
      <c r="K371" s="335">
        <f t="shared" si="114"/>
        <v>1</v>
      </c>
      <c r="L371" s="332">
        <f t="shared" si="115"/>
        <v>10</v>
      </c>
      <c r="M371" s="333"/>
      <c r="N371" s="333"/>
      <c r="O371" s="333"/>
    </row>
    <row r="372" spans="1:15" s="334" customFormat="1" hidden="1" outlineLevel="1">
      <c r="A372" s="450" t="s">
        <v>79</v>
      </c>
      <c r="B372" s="329" t="s">
        <v>80</v>
      </c>
      <c r="C372" s="330" t="s">
        <v>242</v>
      </c>
      <c r="D372" s="371"/>
      <c r="E372" s="331"/>
      <c r="F372" s="331"/>
      <c r="G372" s="371">
        <v>10</v>
      </c>
      <c r="H372" s="336">
        <v>1</v>
      </c>
      <c r="I372" s="331">
        <f t="shared" si="112"/>
        <v>10</v>
      </c>
      <c r="J372" s="371">
        <f t="shared" si="113"/>
        <v>10</v>
      </c>
      <c r="K372" s="335">
        <f t="shared" si="114"/>
        <v>1</v>
      </c>
      <c r="L372" s="332">
        <f t="shared" si="115"/>
        <v>10</v>
      </c>
      <c r="M372" s="333"/>
      <c r="N372" s="333"/>
      <c r="O372" s="333"/>
    </row>
    <row r="373" spans="1:15" s="334" customFormat="1" hidden="1" outlineLevel="1">
      <c r="A373" s="450" t="s">
        <v>81</v>
      </c>
      <c r="B373" s="329" t="s">
        <v>82</v>
      </c>
      <c r="C373" s="330" t="s">
        <v>242</v>
      </c>
      <c r="D373" s="371"/>
      <c r="E373" s="331"/>
      <c r="F373" s="331"/>
      <c r="G373" s="371">
        <v>10</v>
      </c>
      <c r="H373" s="336">
        <v>1</v>
      </c>
      <c r="I373" s="331">
        <f t="shared" si="112"/>
        <v>10</v>
      </c>
      <c r="J373" s="371">
        <f t="shared" si="113"/>
        <v>10</v>
      </c>
      <c r="K373" s="335">
        <f t="shared" si="114"/>
        <v>1</v>
      </c>
      <c r="L373" s="332">
        <f t="shared" si="115"/>
        <v>10</v>
      </c>
      <c r="M373" s="333"/>
      <c r="N373" s="333"/>
      <c r="O373" s="333"/>
    </row>
    <row r="374" spans="1:15" s="334" customFormat="1" hidden="1" outlineLevel="1">
      <c r="A374" s="450" t="s">
        <v>83</v>
      </c>
      <c r="B374" s="329" t="s">
        <v>84</v>
      </c>
      <c r="C374" s="330" t="s">
        <v>242</v>
      </c>
      <c r="D374" s="371"/>
      <c r="E374" s="331"/>
      <c r="F374" s="331"/>
      <c r="G374" s="371">
        <v>10</v>
      </c>
      <c r="H374" s="336">
        <v>1</v>
      </c>
      <c r="I374" s="331">
        <f t="shared" si="112"/>
        <v>10</v>
      </c>
      <c r="J374" s="371">
        <f t="shared" si="113"/>
        <v>10</v>
      </c>
      <c r="K374" s="335">
        <f t="shared" si="114"/>
        <v>1</v>
      </c>
      <c r="L374" s="332">
        <f t="shared" si="115"/>
        <v>10</v>
      </c>
      <c r="M374" s="333"/>
      <c r="N374" s="333"/>
      <c r="O374" s="333"/>
    </row>
    <row r="375" spans="1:15" s="334" customFormat="1" hidden="1" outlineLevel="1">
      <c r="A375" s="450" t="s">
        <v>85</v>
      </c>
      <c r="B375" s="329" t="s">
        <v>86</v>
      </c>
      <c r="C375" s="330" t="s">
        <v>242</v>
      </c>
      <c r="D375" s="371"/>
      <c r="E375" s="331"/>
      <c r="F375" s="331"/>
      <c r="G375" s="371">
        <v>10</v>
      </c>
      <c r="H375" s="336">
        <v>1</v>
      </c>
      <c r="I375" s="331">
        <f t="shared" si="112"/>
        <v>10</v>
      </c>
      <c r="J375" s="371">
        <f t="shared" si="113"/>
        <v>10</v>
      </c>
      <c r="K375" s="335">
        <f t="shared" si="114"/>
        <v>1</v>
      </c>
      <c r="L375" s="332">
        <f t="shared" si="115"/>
        <v>10</v>
      </c>
      <c r="M375" s="333"/>
      <c r="N375" s="333"/>
      <c r="O375" s="333"/>
    </row>
    <row r="376" spans="1:15" s="334" customFormat="1" hidden="1" outlineLevel="1">
      <c r="A376" s="450" t="s">
        <v>87</v>
      </c>
      <c r="B376" s="329" t="s">
        <v>88</v>
      </c>
      <c r="C376" s="330" t="s">
        <v>242</v>
      </c>
      <c r="D376" s="371"/>
      <c r="E376" s="331"/>
      <c r="F376" s="331"/>
      <c r="G376" s="371">
        <v>10</v>
      </c>
      <c r="H376" s="336">
        <v>1</v>
      </c>
      <c r="I376" s="331">
        <f t="shared" si="112"/>
        <v>10</v>
      </c>
      <c r="J376" s="371">
        <f t="shared" si="113"/>
        <v>10</v>
      </c>
      <c r="K376" s="335">
        <f t="shared" si="114"/>
        <v>1</v>
      </c>
      <c r="L376" s="332">
        <f t="shared" si="115"/>
        <v>10</v>
      </c>
      <c r="M376" s="333"/>
      <c r="N376" s="333"/>
      <c r="O376" s="333"/>
    </row>
    <row r="377" spans="1:15" s="334" customFormat="1" hidden="1" outlineLevel="1">
      <c r="A377" s="450" t="s">
        <v>89</v>
      </c>
      <c r="B377" s="329" t="s">
        <v>90</v>
      </c>
      <c r="C377" s="330" t="s">
        <v>242</v>
      </c>
      <c r="D377" s="371"/>
      <c r="E377" s="331"/>
      <c r="F377" s="331"/>
      <c r="G377" s="371">
        <v>10</v>
      </c>
      <c r="H377" s="336">
        <v>1</v>
      </c>
      <c r="I377" s="331">
        <f t="shared" si="112"/>
        <v>10</v>
      </c>
      <c r="J377" s="371">
        <f t="shared" si="113"/>
        <v>10</v>
      </c>
      <c r="K377" s="335">
        <f t="shared" si="114"/>
        <v>1</v>
      </c>
      <c r="L377" s="332">
        <f t="shared" si="115"/>
        <v>10</v>
      </c>
      <c r="M377" s="333"/>
      <c r="N377" s="333"/>
      <c r="O377" s="333"/>
    </row>
    <row r="378" spans="1:15" s="334" customFormat="1" hidden="1" outlineLevel="1">
      <c r="A378" s="450" t="s">
        <v>91</v>
      </c>
      <c r="B378" s="329" t="s">
        <v>92</v>
      </c>
      <c r="C378" s="330" t="s">
        <v>242</v>
      </c>
      <c r="D378" s="371"/>
      <c r="E378" s="331"/>
      <c r="F378" s="331"/>
      <c r="G378" s="371">
        <v>10</v>
      </c>
      <c r="H378" s="336">
        <v>1</v>
      </c>
      <c r="I378" s="331">
        <f t="shared" si="112"/>
        <v>10</v>
      </c>
      <c r="J378" s="371">
        <f t="shared" si="113"/>
        <v>10</v>
      </c>
      <c r="K378" s="335">
        <f t="shared" si="114"/>
        <v>1</v>
      </c>
      <c r="L378" s="332">
        <f t="shared" si="115"/>
        <v>10</v>
      </c>
      <c r="M378" s="333"/>
      <c r="N378" s="333"/>
      <c r="O378" s="333"/>
    </row>
    <row r="379" spans="1:15" s="334" customFormat="1" hidden="1" outlineLevel="1">
      <c r="A379" s="450" t="s">
        <v>93</v>
      </c>
      <c r="B379" s="329" t="s">
        <v>94</v>
      </c>
      <c r="C379" s="330" t="s">
        <v>242</v>
      </c>
      <c r="D379" s="371"/>
      <c r="E379" s="331"/>
      <c r="F379" s="331"/>
      <c r="G379" s="371">
        <v>10</v>
      </c>
      <c r="H379" s="336">
        <v>1</v>
      </c>
      <c r="I379" s="331">
        <f t="shared" si="112"/>
        <v>10</v>
      </c>
      <c r="J379" s="371">
        <f t="shared" si="113"/>
        <v>10</v>
      </c>
      <c r="K379" s="335">
        <f t="shared" si="114"/>
        <v>1</v>
      </c>
      <c r="L379" s="332">
        <f t="shared" si="115"/>
        <v>10</v>
      </c>
      <c r="M379" s="333"/>
      <c r="N379" s="333"/>
      <c r="O379" s="333"/>
    </row>
    <row r="380" spans="1:15" s="334" customFormat="1" hidden="1" outlineLevel="1">
      <c r="A380" s="450" t="s">
        <v>95</v>
      </c>
      <c r="B380" s="329" t="s">
        <v>96</v>
      </c>
      <c r="C380" s="330" t="s">
        <v>242</v>
      </c>
      <c r="D380" s="371"/>
      <c r="E380" s="331"/>
      <c r="F380" s="331"/>
      <c r="G380" s="371">
        <v>10</v>
      </c>
      <c r="H380" s="336">
        <v>1</v>
      </c>
      <c r="I380" s="331">
        <f t="shared" si="112"/>
        <v>10</v>
      </c>
      <c r="J380" s="371">
        <f t="shared" si="113"/>
        <v>10</v>
      </c>
      <c r="K380" s="335">
        <f t="shared" si="114"/>
        <v>1</v>
      </c>
      <c r="L380" s="332">
        <f t="shared" si="115"/>
        <v>10</v>
      </c>
      <c r="M380" s="333"/>
      <c r="N380" s="333"/>
      <c r="O380" s="333"/>
    </row>
    <row r="381" spans="1:15" s="334" customFormat="1" hidden="1" outlineLevel="1">
      <c r="A381" s="450" t="s">
        <v>97</v>
      </c>
      <c r="B381" s="329" t="s">
        <v>98</v>
      </c>
      <c r="C381" s="330" t="s">
        <v>242</v>
      </c>
      <c r="D381" s="371"/>
      <c r="E381" s="331"/>
      <c r="F381" s="331"/>
      <c r="G381" s="371">
        <v>10</v>
      </c>
      <c r="H381" s="336">
        <v>1</v>
      </c>
      <c r="I381" s="331">
        <f t="shared" si="112"/>
        <v>10</v>
      </c>
      <c r="J381" s="371">
        <f t="shared" si="113"/>
        <v>10</v>
      </c>
      <c r="K381" s="335">
        <f t="shared" si="114"/>
        <v>1</v>
      </c>
      <c r="L381" s="332">
        <f t="shared" si="115"/>
        <v>10</v>
      </c>
      <c r="M381" s="333"/>
      <c r="N381" s="333"/>
      <c r="O381" s="333"/>
    </row>
    <row r="382" spans="1:15" s="334" customFormat="1" hidden="1" outlineLevel="1">
      <c r="A382" s="450" t="s">
        <v>99</v>
      </c>
      <c r="B382" s="329" t="s">
        <v>100</v>
      </c>
      <c r="C382" s="330" t="s">
        <v>242</v>
      </c>
      <c r="D382" s="371"/>
      <c r="E382" s="331"/>
      <c r="F382" s="331"/>
      <c r="G382" s="371">
        <v>10</v>
      </c>
      <c r="H382" s="336">
        <v>1</v>
      </c>
      <c r="I382" s="331">
        <f t="shared" si="112"/>
        <v>10</v>
      </c>
      <c r="J382" s="371">
        <f t="shared" si="113"/>
        <v>10</v>
      </c>
      <c r="K382" s="335">
        <f t="shared" si="114"/>
        <v>1</v>
      </c>
      <c r="L382" s="332">
        <f t="shared" si="115"/>
        <v>10</v>
      </c>
      <c r="M382" s="333"/>
      <c r="N382" s="333"/>
      <c r="O382" s="333"/>
    </row>
    <row r="383" spans="1:15" s="2" customFormat="1" ht="36.75" customHeight="1">
      <c r="A383" s="33" t="s">
        <v>107</v>
      </c>
      <c r="B383" s="59" t="s">
        <v>102</v>
      </c>
      <c r="C383" s="274" t="s">
        <v>239</v>
      </c>
      <c r="D383" s="406">
        <v>0</v>
      </c>
      <c r="E383" s="177">
        <v>0</v>
      </c>
      <c r="F383" s="177">
        <f t="shared" ref="F383:F395" si="116">D383*E383</f>
        <v>0</v>
      </c>
      <c r="G383" s="364">
        <v>14.66</v>
      </c>
      <c r="H383" s="189">
        <v>36.247</v>
      </c>
      <c r="I383" s="189">
        <f t="shared" si="112"/>
        <v>531.38102000000003</v>
      </c>
      <c r="J383" s="419">
        <f t="shared" si="113"/>
        <v>14.66</v>
      </c>
      <c r="K383" s="147">
        <f t="shared" si="114"/>
        <v>36.247</v>
      </c>
      <c r="L383" s="147">
        <f t="shared" si="115"/>
        <v>531.38102000000003</v>
      </c>
      <c r="M383" s="101"/>
      <c r="N383" s="101"/>
      <c r="O383" s="101"/>
    </row>
    <row r="384" spans="1:15" s="2" customFormat="1" ht="12.95" customHeight="1">
      <c r="A384" s="33" t="s">
        <v>109</v>
      </c>
      <c r="B384" s="59" t="s">
        <v>104</v>
      </c>
      <c r="C384" s="274" t="s">
        <v>242</v>
      </c>
      <c r="D384" s="406">
        <v>0</v>
      </c>
      <c r="E384" s="177">
        <v>0</v>
      </c>
      <c r="F384" s="177">
        <f t="shared" si="116"/>
        <v>0</v>
      </c>
      <c r="G384" s="372">
        <v>439.66</v>
      </c>
      <c r="H384" s="461">
        <v>1</v>
      </c>
      <c r="I384" s="189">
        <f t="shared" si="112"/>
        <v>439.66</v>
      </c>
      <c r="J384" s="419">
        <f t="shared" si="113"/>
        <v>439.66</v>
      </c>
      <c r="K384" s="148">
        <f t="shared" si="114"/>
        <v>1</v>
      </c>
      <c r="L384" s="147">
        <f t="shared" si="115"/>
        <v>439.66</v>
      </c>
      <c r="M384" s="101"/>
      <c r="N384" s="101"/>
      <c r="O384" s="101"/>
    </row>
    <row r="385" spans="1:224" s="2" customFormat="1" ht="12.95" customHeight="1">
      <c r="A385" s="33" t="s">
        <v>111</v>
      </c>
      <c r="B385" s="59" t="s">
        <v>106</v>
      </c>
      <c r="C385" s="274" t="s">
        <v>239</v>
      </c>
      <c r="D385" s="406">
        <v>0</v>
      </c>
      <c r="E385" s="177">
        <v>0</v>
      </c>
      <c r="F385" s="177">
        <f t="shared" si="116"/>
        <v>0</v>
      </c>
      <c r="G385" s="364">
        <f>I385/H385</f>
        <v>20</v>
      </c>
      <c r="H385" s="189">
        <v>35</v>
      </c>
      <c r="I385" s="189">
        <v>700</v>
      </c>
      <c r="J385" s="419">
        <f t="shared" si="113"/>
        <v>20</v>
      </c>
      <c r="K385" s="147">
        <f t="shared" si="114"/>
        <v>35</v>
      </c>
      <c r="L385" s="147">
        <f t="shared" si="115"/>
        <v>700</v>
      </c>
      <c r="M385" s="101"/>
      <c r="N385" s="101"/>
      <c r="O385" s="101"/>
    </row>
    <row r="386" spans="1:224" s="2" customFormat="1" ht="12.95" customHeight="1">
      <c r="A386" s="33" t="s">
        <v>113</v>
      </c>
      <c r="B386" s="59" t="s">
        <v>108</v>
      </c>
      <c r="C386" s="274" t="s">
        <v>239</v>
      </c>
      <c r="D386" s="406">
        <v>0</v>
      </c>
      <c r="E386" s="177">
        <v>0</v>
      </c>
      <c r="F386" s="177">
        <f t="shared" si="116"/>
        <v>0</v>
      </c>
      <c r="G386" s="364">
        <f>I386/H386</f>
        <v>20.759493670886076</v>
      </c>
      <c r="H386" s="189">
        <v>31.6</v>
      </c>
      <c r="I386" s="189">
        <v>656</v>
      </c>
      <c r="J386" s="419">
        <f t="shared" si="113"/>
        <v>20.759493670886076</v>
      </c>
      <c r="K386" s="147">
        <f t="shared" si="114"/>
        <v>31.6</v>
      </c>
      <c r="L386" s="147">
        <f t="shared" si="115"/>
        <v>656</v>
      </c>
      <c r="M386" s="101"/>
      <c r="N386" s="101"/>
      <c r="O386" s="101"/>
    </row>
    <row r="387" spans="1:224" s="2" customFormat="1" ht="12.95" customHeight="1">
      <c r="A387" s="33" t="s">
        <v>115</v>
      </c>
      <c r="B387" s="59" t="s">
        <v>110</v>
      </c>
      <c r="C387" s="274" t="s">
        <v>242</v>
      </c>
      <c r="D387" s="406">
        <v>0</v>
      </c>
      <c r="E387" s="177">
        <v>0</v>
      </c>
      <c r="F387" s="177">
        <f t="shared" si="116"/>
        <v>0</v>
      </c>
      <c r="G387" s="364">
        <v>248</v>
      </c>
      <c r="H387" s="196">
        <v>7.3</v>
      </c>
      <c r="I387" s="196">
        <f>G387*H387</f>
        <v>1810.3999999999999</v>
      </c>
      <c r="J387" s="419">
        <f t="shared" si="113"/>
        <v>248</v>
      </c>
      <c r="K387" s="147">
        <f t="shared" si="114"/>
        <v>7.3</v>
      </c>
      <c r="L387" s="147">
        <f t="shared" si="115"/>
        <v>1810.3999999999999</v>
      </c>
      <c r="M387" s="101"/>
      <c r="N387" s="101"/>
      <c r="O387" s="101"/>
    </row>
    <row r="388" spans="1:224" s="2" customFormat="1" ht="12.95" customHeight="1">
      <c r="A388" s="33" t="s">
        <v>117</v>
      </c>
      <c r="B388" s="59" t="s">
        <v>112</v>
      </c>
      <c r="C388" s="274" t="s">
        <v>242</v>
      </c>
      <c r="D388" s="406">
        <v>0</v>
      </c>
      <c r="E388" s="177">
        <v>0</v>
      </c>
      <c r="F388" s="177">
        <f t="shared" si="116"/>
        <v>0</v>
      </c>
      <c r="G388" s="364">
        <f>150+87.5</f>
        <v>237.5</v>
      </c>
      <c r="H388" s="204">
        <v>1</v>
      </c>
      <c r="I388" s="196">
        <f>G388*H388</f>
        <v>237.5</v>
      </c>
      <c r="J388" s="419">
        <f t="shared" si="113"/>
        <v>237.5</v>
      </c>
      <c r="K388" s="148">
        <f t="shared" si="114"/>
        <v>1</v>
      </c>
      <c r="L388" s="147">
        <f t="shared" si="115"/>
        <v>237.5</v>
      </c>
      <c r="M388" s="101"/>
      <c r="N388" s="101"/>
      <c r="O388" s="101"/>
    </row>
    <row r="389" spans="1:224" s="2" customFormat="1" ht="12.95" customHeight="1">
      <c r="A389" s="33" t="s">
        <v>119</v>
      </c>
      <c r="B389" s="60" t="s">
        <v>114</v>
      </c>
      <c r="C389" s="274" t="s">
        <v>242</v>
      </c>
      <c r="D389" s="406">
        <v>0</v>
      </c>
      <c r="E389" s="177">
        <v>0</v>
      </c>
      <c r="F389" s="177">
        <f t="shared" si="116"/>
        <v>0</v>
      </c>
      <c r="G389" s="364">
        <v>450</v>
      </c>
      <c r="H389" s="204">
        <v>1</v>
      </c>
      <c r="I389" s="196">
        <f>G389*H389</f>
        <v>450</v>
      </c>
      <c r="J389" s="419">
        <f t="shared" si="113"/>
        <v>450</v>
      </c>
      <c r="K389" s="148">
        <f t="shared" si="114"/>
        <v>1</v>
      </c>
      <c r="L389" s="147">
        <f t="shared" si="115"/>
        <v>450</v>
      </c>
      <c r="M389" s="101"/>
      <c r="N389" s="101"/>
      <c r="O389" s="101"/>
    </row>
    <row r="390" spans="1:224" s="2" customFormat="1" ht="12.95" customHeight="1">
      <c r="A390" s="33" t="s">
        <v>121</v>
      </c>
      <c r="B390" s="59" t="s">
        <v>116</v>
      </c>
      <c r="C390" s="274" t="s">
        <v>239</v>
      </c>
      <c r="D390" s="406">
        <v>0</v>
      </c>
      <c r="E390" s="177">
        <v>0</v>
      </c>
      <c r="F390" s="177">
        <f t="shared" si="116"/>
        <v>0</v>
      </c>
      <c r="G390" s="364">
        <f>I390/H390</f>
        <v>39.285714285714285</v>
      </c>
      <c r="H390" s="189">
        <v>7</v>
      </c>
      <c r="I390" s="189">
        <v>275</v>
      </c>
      <c r="J390" s="419">
        <f t="shared" si="113"/>
        <v>39.285714285714285</v>
      </c>
      <c r="K390" s="147">
        <f t="shared" si="114"/>
        <v>7</v>
      </c>
      <c r="L390" s="147">
        <f t="shared" si="115"/>
        <v>275</v>
      </c>
      <c r="M390" s="101"/>
      <c r="N390" s="101"/>
      <c r="O390" s="101"/>
    </row>
    <row r="391" spans="1:224" s="2" customFormat="1" ht="12.95" customHeight="1">
      <c r="A391" s="33" t="s">
        <v>123</v>
      </c>
      <c r="B391" s="60" t="s">
        <v>118</v>
      </c>
      <c r="C391" s="274" t="s">
        <v>242</v>
      </c>
      <c r="D391" s="406">
        <v>0</v>
      </c>
      <c r="E391" s="177">
        <v>0</v>
      </c>
      <c r="F391" s="177">
        <f t="shared" si="116"/>
        <v>0</v>
      </c>
      <c r="G391" s="364">
        <v>320</v>
      </c>
      <c r="H391" s="204">
        <v>1</v>
      </c>
      <c r="I391" s="196">
        <f>G391*H391</f>
        <v>320</v>
      </c>
      <c r="J391" s="419">
        <f t="shared" si="113"/>
        <v>320</v>
      </c>
      <c r="K391" s="148">
        <f t="shared" si="114"/>
        <v>1</v>
      </c>
      <c r="L391" s="147">
        <f t="shared" si="115"/>
        <v>320</v>
      </c>
      <c r="M391" s="101"/>
      <c r="N391" s="101"/>
      <c r="O391" s="101"/>
    </row>
    <row r="392" spans="1:224" s="2" customFormat="1" ht="27" customHeight="1">
      <c r="A392" s="33" t="s">
        <v>125</v>
      </c>
      <c r="B392" s="60" t="s">
        <v>1000</v>
      </c>
      <c r="C392" s="274" t="s">
        <v>242</v>
      </c>
      <c r="D392" s="406">
        <v>0</v>
      </c>
      <c r="E392" s="177">
        <v>0</v>
      </c>
      <c r="F392" s="177">
        <f t="shared" ref="F392" si="117">D392*E392</f>
        <v>0</v>
      </c>
      <c r="G392" s="364">
        <f>I392/H392</f>
        <v>3000</v>
      </c>
      <c r="H392" s="204">
        <v>1</v>
      </c>
      <c r="I392" s="196">
        <v>3000</v>
      </c>
      <c r="J392" s="419">
        <f t="shared" ref="J392" si="118">G392-D392</f>
        <v>3000</v>
      </c>
      <c r="K392" s="148">
        <f t="shared" ref="K392" si="119">H392-E392</f>
        <v>1</v>
      </c>
      <c r="L392" s="147">
        <f t="shared" ref="L392" si="120">I392-F392</f>
        <v>3000</v>
      </c>
      <c r="M392" s="101"/>
      <c r="N392" s="101"/>
      <c r="O392" s="101"/>
    </row>
    <row r="393" spans="1:224" s="6" customFormat="1" ht="12.95" customHeight="1">
      <c r="A393" s="33" t="s">
        <v>126</v>
      </c>
      <c r="B393" s="41" t="s">
        <v>120</v>
      </c>
      <c r="C393" s="274" t="s">
        <v>242</v>
      </c>
      <c r="D393" s="406">
        <v>0</v>
      </c>
      <c r="E393" s="177">
        <v>0</v>
      </c>
      <c r="F393" s="177">
        <f t="shared" si="116"/>
        <v>0</v>
      </c>
      <c r="G393" s="364">
        <v>150</v>
      </c>
      <c r="H393" s="204">
        <v>1</v>
      </c>
      <c r="I393" s="196">
        <f>G393*H393</f>
        <v>150</v>
      </c>
      <c r="J393" s="419">
        <f t="shared" si="113"/>
        <v>150</v>
      </c>
      <c r="K393" s="148">
        <f t="shared" si="114"/>
        <v>1</v>
      </c>
      <c r="L393" s="147">
        <f t="shared" si="115"/>
        <v>150</v>
      </c>
      <c r="M393" s="102"/>
      <c r="N393" s="102"/>
      <c r="O393" s="102"/>
    </row>
    <row r="394" spans="1:224" s="2" customFormat="1" ht="28.5" customHeight="1">
      <c r="A394" s="33" t="s">
        <v>127</v>
      </c>
      <c r="B394" s="61" t="s">
        <v>122</v>
      </c>
      <c r="C394" s="274" t="s">
        <v>242</v>
      </c>
      <c r="D394" s="406">
        <v>0</v>
      </c>
      <c r="E394" s="177">
        <v>0</v>
      </c>
      <c r="F394" s="177">
        <f t="shared" si="116"/>
        <v>0</v>
      </c>
      <c r="G394" s="364">
        <v>50</v>
      </c>
      <c r="H394" s="204">
        <v>1</v>
      </c>
      <c r="I394" s="193">
        <f>G394*H394</f>
        <v>50</v>
      </c>
      <c r="J394" s="419">
        <f t="shared" si="113"/>
        <v>50</v>
      </c>
      <c r="K394" s="148">
        <f t="shared" si="114"/>
        <v>1</v>
      </c>
      <c r="L394" s="147">
        <f t="shared" si="115"/>
        <v>50</v>
      </c>
      <c r="M394" s="101"/>
      <c r="N394" s="101"/>
      <c r="O394" s="101"/>
    </row>
    <row r="395" spans="1:224" s="2" customFormat="1" ht="28.5" customHeight="1">
      <c r="A395" s="33" t="s">
        <v>993</v>
      </c>
      <c r="B395" s="61" t="s">
        <v>124</v>
      </c>
      <c r="C395" s="274" t="s">
        <v>242</v>
      </c>
      <c r="D395" s="406">
        <v>0</v>
      </c>
      <c r="E395" s="177">
        <v>0</v>
      </c>
      <c r="F395" s="177">
        <f t="shared" si="116"/>
        <v>0</v>
      </c>
      <c r="G395" s="364">
        <v>50</v>
      </c>
      <c r="H395" s="204">
        <v>1</v>
      </c>
      <c r="I395" s="193">
        <f>G395*H395</f>
        <v>50</v>
      </c>
      <c r="J395" s="419">
        <f t="shared" si="113"/>
        <v>50</v>
      </c>
      <c r="K395" s="148">
        <f t="shared" si="114"/>
        <v>1</v>
      </c>
      <c r="L395" s="147">
        <f t="shared" si="115"/>
        <v>50</v>
      </c>
      <c r="M395" s="101"/>
      <c r="N395" s="101"/>
      <c r="O395" s="101"/>
    </row>
    <row r="396" spans="1:224" s="9" customFormat="1" ht="25.5">
      <c r="A396" s="29" t="s">
        <v>128</v>
      </c>
      <c r="B396" s="53" t="s">
        <v>413</v>
      </c>
      <c r="C396" s="276"/>
      <c r="D396" s="366"/>
      <c r="E396" s="201"/>
      <c r="F396" s="208">
        <f>F397</f>
        <v>250</v>
      </c>
      <c r="G396" s="366"/>
      <c r="H396" s="201"/>
      <c r="I396" s="208">
        <f>I397</f>
        <v>1000</v>
      </c>
      <c r="J396" s="354"/>
      <c r="K396" s="146"/>
      <c r="L396" s="208">
        <f>L397</f>
        <v>750</v>
      </c>
      <c r="M396" s="110"/>
      <c r="N396" s="110"/>
      <c r="O396" s="110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V396" s="8"/>
      <c r="AW396" s="8"/>
      <c r="AX396" s="8"/>
      <c r="AY396" s="8"/>
      <c r="AZ396" s="8"/>
      <c r="BA396" s="8"/>
      <c r="BB396" s="8"/>
      <c r="BC396" s="8"/>
      <c r="BD396" s="8"/>
      <c r="BE396" s="8"/>
      <c r="BF396" s="8"/>
      <c r="BG396" s="8"/>
      <c r="BH396" s="8"/>
      <c r="BI396" s="8"/>
      <c r="BJ396" s="8"/>
      <c r="BK396" s="8"/>
      <c r="BL396" s="8"/>
      <c r="BM396" s="8"/>
      <c r="BN396" s="8"/>
      <c r="BO396" s="8"/>
      <c r="BP396" s="8"/>
      <c r="BQ396" s="8"/>
      <c r="BR396" s="8"/>
      <c r="BS396" s="8"/>
      <c r="BT396" s="8"/>
      <c r="BU396" s="8"/>
      <c r="BV396" s="8"/>
      <c r="BW396" s="8"/>
      <c r="BX396" s="8"/>
      <c r="BY396" s="8"/>
      <c r="BZ396" s="8"/>
      <c r="CA396" s="8"/>
      <c r="CB396" s="8"/>
      <c r="CC396" s="8"/>
      <c r="CD396" s="8"/>
      <c r="CE396" s="8"/>
      <c r="CF396" s="8"/>
      <c r="CG396" s="8"/>
      <c r="CH396" s="8"/>
      <c r="CI396" s="8"/>
      <c r="CJ396" s="8"/>
      <c r="CK396" s="8"/>
      <c r="CL396" s="8"/>
      <c r="CM396" s="8"/>
      <c r="CN396" s="8"/>
      <c r="CO396" s="8"/>
      <c r="CP396" s="8"/>
      <c r="CQ396" s="8"/>
      <c r="CR396" s="8"/>
      <c r="CS396" s="8"/>
      <c r="CT396" s="8"/>
      <c r="CU396" s="8"/>
      <c r="CV396" s="8"/>
      <c r="CW396" s="8"/>
      <c r="CX396" s="8"/>
      <c r="CY396" s="8"/>
      <c r="CZ396" s="8"/>
      <c r="DA396" s="8"/>
      <c r="DB396" s="8"/>
      <c r="DC396" s="8"/>
      <c r="DD396" s="8"/>
      <c r="DE396" s="8"/>
      <c r="DF396" s="8"/>
      <c r="DG396" s="8"/>
      <c r="DH396" s="8"/>
      <c r="DI396" s="8"/>
      <c r="DJ396" s="8"/>
      <c r="DK396" s="8"/>
      <c r="DL396" s="8"/>
      <c r="DM396" s="8"/>
      <c r="DN396" s="8"/>
      <c r="DO396" s="8"/>
      <c r="DP396" s="8"/>
      <c r="DQ396" s="8"/>
      <c r="DR396" s="8"/>
      <c r="DS396" s="8"/>
      <c r="DT396" s="8"/>
      <c r="DU396" s="8"/>
      <c r="DV396" s="8"/>
      <c r="DW396" s="8"/>
      <c r="DX396" s="8"/>
      <c r="DY396" s="8"/>
      <c r="DZ396" s="8"/>
      <c r="EA396" s="8"/>
      <c r="EB396" s="8"/>
      <c r="EC396" s="15"/>
      <c r="ED396" s="15"/>
      <c r="EE396" s="15"/>
      <c r="EF396" s="15"/>
      <c r="EG396" s="15"/>
      <c r="EH396" s="15"/>
      <c r="EI396" s="15"/>
      <c r="EJ396" s="15"/>
      <c r="EK396" s="15"/>
      <c r="EL396" s="15"/>
      <c r="EM396" s="15"/>
      <c r="EN396" s="15"/>
      <c r="EO396" s="15"/>
      <c r="EP396" s="15"/>
      <c r="EQ396" s="15"/>
      <c r="ER396" s="15"/>
      <c r="ES396" s="15"/>
      <c r="ET396" s="15"/>
      <c r="EU396" s="15"/>
      <c r="EV396" s="15"/>
      <c r="EW396" s="15"/>
      <c r="EX396" s="15"/>
      <c r="EY396" s="15"/>
      <c r="EZ396" s="15"/>
      <c r="FA396" s="15"/>
      <c r="FB396" s="15"/>
      <c r="FC396" s="15"/>
      <c r="FD396" s="15"/>
      <c r="FE396" s="15"/>
      <c r="FF396" s="15"/>
      <c r="FG396" s="15"/>
      <c r="FH396" s="15"/>
      <c r="FI396" s="15"/>
      <c r="FJ396" s="15"/>
      <c r="FK396" s="15"/>
      <c r="FL396" s="15"/>
      <c r="FM396" s="15"/>
      <c r="FN396" s="15"/>
      <c r="FO396" s="15"/>
      <c r="FP396" s="15"/>
      <c r="FQ396" s="15"/>
      <c r="FR396" s="15"/>
      <c r="FS396" s="15"/>
      <c r="FT396" s="15"/>
      <c r="FU396" s="15"/>
      <c r="FV396" s="15"/>
      <c r="FW396" s="15"/>
      <c r="FX396" s="15"/>
      <c r="FY396" s="15"/>
      <c r="FZ396" s="15"/>
      <c r="GA396" s="15"/>
      <c r="GB396" s="15"/>
      <c r="GC396" s="15"/>
      <c r="GD396" s="15"/>
      <c r="GE396" s="15"/>
      <c r="GF396" s="15"/>
      <c r="GG396" s="15"/>
      <c r="GH396" s="15"/>
      <c r="GI396" s="15"/>
      <c r="GJ396" s="15"/>
      <c r="GK396" s="15"/>
      <c r="GL396" s="15"/>
      <c r="GM396" s="15"/>
      <c r="GN396" s="15"/>
      <c r="GO396" s="15"/>
      <c r="GP396" s="15"/>
      <c r="GQ396" s="15"/>
      <c r="GR396" s="15"/>
      <c r="GS396" s="15"/>
      <c r="GT396" s="15"/>
      <c r="GU396" s="15"/>
      <c r="GV396" s="15"/>
      <c r="GW396" s="15"/>
      <c r="GX396" s="15"/>
      <c r="GY396" s="15"/>
      <c r="GZ396" s="15"/>
      <c r="HA396" s="15"/>
      <c r="HB396" s="15"/>
      <c r="HC396" s="15"/>
      <c r="HD396" s="15"/>
      <c r="HE396" s="15"/>
      <c r="HF396" s="15"/>
      <c r="HG396" s="15"/>
      <c r="HH396" s="15"/>
      <c r="HI396" s="15"/>
      <c r="HJ396" s="15"/>
      <c r="HK396" s="15"/>
      <c r="HL396" s="15"/>
      <c r="HM396" s="15"/>
      <c r="HN396" s="15"/>
      <c r="HO396" s="15"/>
      <c r="HP396" s="15"/>
    </row>
    <row r="397" spans="1:224" s="2" customFormat="1" ht="16.5" customHeight="1">
      <c r="A397" s="57" t="s">
        <v>129</v>
      </c>
      <c r="B397" s="49" t="s">
        <v>130</v>
      </c>
      <c r="C397" s="282" t="s">
        <v>242</v>
      </c>
      <c r="D397" s="373">
        <f>F397/E397</f>
        <v>250</v>
      </c>
      <c r="E397" s="258">
        <f>SUM(E398:E401)</f>
        <v>1</v>
      </c>
      <c r="F397" s="210">
        <f>SUM(F398:F401)</f>
        <v>250</v>
      </c>
      <c r="G397" s="373">
        <f>I397/H397</f>
        <v>250</v>
      </c>
      <c r="H397" s="258">
        <f>SUM(H398:H401)</f>
        <v>4</v>
      </c>
      <c r="I397" s="210">
        <f>SUM(I398:I401)</f>
        <v>1000</v>
      </c>
      <c r="J397" s="423">
        <f t="shared" si="113"/>
        <v>0</v>
      </c>
      <c r="K397" s="156">
        <f t="shared" si="114"/>
        <v>3</v>
      </c>
      <c r="L397" s="153">
        <f t="shared" si="115"/>
        <v>750</v>
      </c>
      <c r="M397" s="101"/>
      <c r="N397" s="101"/>
      <c r="O397" s="101"/>
    </row>
    <row r="398" spans="1:224" s="2" customFormat="1" ht="25.5">
      <c r="A398" s="33" t="s">
        <v>976</v>
      </c>
      <c r="B398" s="54" t="s">
        <v>415</v>
      </c>
      <c r="C398" s="277" t="s">
        <v>242</v>
      </c>
      <c r="D398" s="364">
        <v>250</v>
      </c>
      <c r="E398" s="167">
        <v>1</v>
      </c>
      <c r="F398" s="158">
        <f>D398*E398</f>
        <v>250</v>
      </c>
      <c r="G398" s="364">
        <v>250</v>
      </c>
      <c r="H398" s="167">
        <v>1</v>
      </c>
      <c r="I398" s="166">
        <f>G398*H398</f>
        <v>250</v>
      </c>
      <c r="J398" s="420">
        <f t="shared" si="113"/>
        <v>0</v>
      </c>
      <c r="K398" s="148">
        <f t="shared" si="114"/>
        <v>0</v>
      </c>
      <c r="L398" s="148">
        <f t="shared" si="115"/>
        <v>0</v>
      </c>
      <c r="M398" s="101"/>
      <c r="N398" s="101"/>
      <c r="O398" s="101"/>
    </row>
    <row r="399" spans="1:224" s="2" customFormat="1" ht="25.5">
      <c r="A399" s="33" t="s">
        <v>131</v>
      </c>
      <c r="B399" s="54" t="s">
        <v>132</v>
      </c>
      <c r="C399" s="274" t="s">
        <v>242</v>
      </c>
      <c r="D399" s="406">
        <v>0</v>
      </c>
      <c r="E399" s="177">
        <v>0</v>
      </c>
      <c r="F399" s="177">
        <f>D399*E399</f>
        <v>0</v>
      </c>
      <c r="G399" s="364">
        <v>250</v>
      </c>
      <c r="H399" s="204">
        <v>1</v>
      </c>
      <c r="I399" s="196">
        <f>G399*H399</f>
        <v>250</v>
      </c>
      <c r="J399" s="419">
        <f t="shared" si="113"/>
        <v>250</v>
      </c>
      <c r="K399" s="148">
        <f t="shared" si="114"/>
        <v>1</v>
      </c>
      <c r="L399" s="147">
        <f t="shared" si="115"/>
        <v>250</v>
      </c>
      <c r="M399" s="101"/>
      <c r="N399" s="101"/>
      <c r="O399" s="101"/>
    </row>
    <row r="400" spans="1:224" s="2" customFormat="1" ht="25.5">
      <c r="A400" s="33" t="s">
        <v>133</v>
      </c>
      <c r="B400" s="54" t="s">
        <v>134</v>
      </c>
      <c r="C400" s="274" t="s">
        <v>242</v>
      </c>
      <c r="D400" s="406">
        <v>0</v>
      </c>
      <c r="E400" s="177">
        <v>0</v>
      </c>
      <c r="F400" s="177">
        <f>D400*E400</f>
        <v>0</v>
      </c>
      <c r="G400" s="364">
        <v>250</v>
      </c>
      <c r="H400" s="204">
        <v>1</v>
      </c>
      <c r="I400" s="196">
        <f>G400*H400</f>
        <v>250</v>
      </c>
      <c r="J400" s="419">
        <f t="shared" si="113"/>
        <v>250</v>
      </c>
      <c r="K400" s="148">
        <f t="shared" si="114"/>
        <v>1</v>
      </c>
      <c r="L400" s="147">
        <f t="shared" si="115"/>
        <v>250</v>
      </c>
      <c r="M400" s="101"/>
      <c r="N400" s="101"/>
      <c r="O400" s="101"/>
    </row>
    <row r="401" spans="1:224" s="2" customFormat="1" ht="25.5">
      <c r="A401" s="33" t="s">
        <v>135</v>
      </c>
      <c r="B401" s="54" t="s">
        <v>136</v>
      </c>
      <c r="C401" s="274" t="s">
        <v>242</v>
      </c>
      <c r="D401" s="406">
        <v>0</v>
      </c>
      <c r="E401" s="177">
        <v>0</v>
      </c>
      <c r="F401" s="177">
        <f>D401*E401</f>
        <v>0</v>
      </c>
      <c r="G401" s="364">
        <v>250</v>
      </c>
      <c r="H401" s="204">
        <v>1</v>
      </c>
      <c r="I401" s="196">
        <f>G401*H401</f>
        <v>250</v>
      </c>
      <c r="J401" s="419">
        <f t="shared" si="113"/>
        <v>250</v>
      </c>
      <c r="K401" s="148">
        <f t="shared" si="114"/>
        <v>1</v>
      </c>
      <c r="L401" s="147">
        <f t="shared" si="115"/>
        <v>250</v>
      </c>
      <c r="M401" s="101"/>
      <c r="N401" s="101"/>
      <c r="O401" s="101"/>
    </row>
    <row r="402" spans="1:224" s="11" customFormat="1" ht="13.5">
      <c r="A402" s="497" t="s">
        <v>416</v>
      </c>
      <c r="B402" s="498"/>
      <c r="C402" s="283"/>
      <c r="D402" s="374"/>
      <c r="E402" s="215"/>
      <c r="F402" s="216">
        <f>F9</f>
        <v>117895.922276</v>
      </c>
      <c r="G402" s="374"/>
      <c r="H402" s="215"/>
      <c r="I402" s="216">
        <f>I9</f>
        <v>425935.26340764709</v>
      </c>
      <c r="J402" s="424"/>
      <c r="K402" s="144"/>
      <c r="L402" s="216">
        <f>L9</f>
        <v>308039.34113164712</v>
      </c>
      <c r="M402" s="111"/>
      <c r="N402" s="111"/>
      <c r="O402" s="11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  <c r="EB402" s="1"/>
      <c r="EC402" s="1"/>
      <c r="ED402" s="1"/>
      <c r="EE402" s="1"/>
      <c r="EF402" s="1"/>
      <c r="EG402" s="1"/>
      <c r="EH402" s="1"/>
      <c r="EI402" s="1"/>
      <c r="EJ402" s="1"/>
      <c r="EK402" s="1"/>
      <c r="EL402" s="1"/>
      <c r="EM402" s="1"/>
      <c r="EN402" s="1"/>
      <c r="EO402" s="1"/>
      <c r="EP402" s="1"/>
      <c r="EQ402" s="1"/>
      <c r="ER402" s="1"/>
      <c r="ES402" s="1"/>
      <c r="ET402" s="1"/>
      <c r="EU402" s="1"/>
      <c r="EV402" s="1"/>
      <c r="EW402" s="1"/>
      <c r="EX402" s="1"/>
      <c r="EY402" s="1"/>
      <c r="EZ402" s="1"/>
      <c r="FA402" s="1"/>
      <c r="FB402" s="1"/>
      <c r="FC402" s="1"/>
      <c r="FD402" s="1"/>
      <c r="FE402" s="1"/>
      <c r="FF402" s="1"/>
      <c r="FG402" s="1"/>
      <c r="FH402" s="1"/>
      <c r="FI402" s="1"/>
      <c r="FJ402" s="1"/>
      <c r="FK402" s="1"/>
      <c r="FL402" s="1"/>
      <c r="FM402" s="1"/>
      <c r="FN402" s="1"/>
      <c r="FO402" s="1"/>
      <c r="FP402" s="1"/>
      <c r="FQ402" s="1"/>
      <c r="FR402" s="1"/>
      <c r="FS402" s="1"/>
      <c r="FT402" s="1"/>
      <c r="FU402" s="1"/>
      <c r="FV402" s="1"/>
      <c r="FW402" s="1"/>
      <c r="FX402" s="1"/>
      <c r="FY402" s="1"/>
      <c r="FZ402" s="1"/>
      <c r="GA402" s="1"/>
      <c r="GB402" s="1"/>
      <c r="GC402" s="1"/>
      <c r="GD402" s="1"/>
      <c r="GE402" s="1"/>
      <c r="GF402" s="1"/>
      <c r="GG402" s="1"/>
      <c r="GH402" s="1"/>
      <c r="GI402" s="1"/>
      <c r="GJ402" s="1"/>
      <c r="GK402" s="1"/>
      <c r="GL402" s="1"/>
      <c r="GM402" s="1"/>
      <c r="GN402" s="1"/>
      <c r="GO402" s="1"/>
      <c r="GP402" s="1"/>
      <c r="GQ402" s="1"/>
      <c r="GR402" s="1"/>
      <c r="GS402" s="1"/>
      <c r="GT402" s="1"/>
      <c r="GU402" s="1"/>
      <c r="GV402" s="1"/>
      <c r="GW402" s="1"/>
      <c r="GX402" s="1"/>
      <c r="GY402" s="1"/>
      <c r="GZ402" s="1"/>
      <c r="HA402" s="1"/>
      <c r="HB402" s="1"/>
      <c r="HC402" s="1"/>
      <c r="HD402" s="1"/>
      <c r="HE402" s="1"/>
      <c r="HF402" s="1"/>
      <c r="HG402" s="1"/>
      <c r="HH402" s="1"/>
      <c r="HI402" s="1"/>
      <c r="HJ402" s="1"/>
      <c r="HK402" s="1"/>
      <c r="HL402" s="1"/>
      <c r="HM402" s="1"/>
      <c r="HN402" s="1"/>
      <c r="HO402" s="1"/>
      <c r="HP402" s="1"/>
    </row>
    <row r="403" spans="1:224" s="4" customFormat="1" ht="26.25" customHeight="1">
      <c r="A403" s="23" t="s">
        <v>417</v>
      </c>
      <c r="B403" s="24" t="s">
        <v>418</v>
      </c>
      <c r="C403" s="263"/>
      <c r="D403" s="347"/>
      <c r="E403" s="172"/>
      <c r="F403" s="172"/>
      <c r="G403" s="347"/>
      <c r="H403" s="172"/>
      <c r="I403" s="172"/>
      <c r="J403" s="424"/>
      <c r="K403" s="144"/>
      <c r="L403" s="144"/>
      <c r="M403" s="112"/>
      <c r="N403" s="112"/>
      <c r="O403" s="112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3"/>
      <c r="CR403" s="3"/>
      <c r="CS403" s="3"/>
      <c r="CT403" s="3"/>
      <c r="CU403" s="3"/>
      <c r="CV403" s="3"/>
      <c r="CW403" s="3"/>
      <c r="CX403" s="3"/>
      <c r="CY403" s="3"/>
      <c r="CZ403" s="3"/>
      <c r="DA403" s="3"/>
      <c r="DB403" s="3"/>
      <c r="DC403" s="3"/>
      <c r="DD403" s="3"/>
      <c r="DE403" s="3"/>
      <c r="DF403" s="3"/>
      <c r="DG403" s="3"/>
      <c r="DH403" s="3"/>
      <c r="DI403" s="3"/>
      <c r="DJ403" s="3"/>
      <c r="DK403" s="3"/>
      <c r="DL403" s="3"/>
      <c r="DM403" s="3"/>
      <c r="DN403" s="3"/>
      <c r="DO403" s="3"/>
      <c r="DP403" s="3"/>
      <c r="DQ403" s="3"/>
      <c r="DR403" s="3"/>
      <c r="DS403" s="3"/>
      <c r="DT403" s="3"/>
      <c r="DU403" s="3"/>
      <c r="DV403" s="3"/>
      <c r="DW403" s="3"/>
      <c r="DX403" s="3"/>
      <c r="DY403" s="3"/>
      <c r="DZ403" s="3"/>
      <c r="EA403" s="3"/>
      <c r="EB403" s="3"/>
      <c r="EC403" s="3"/>
      <c r="ED403" s="3"/>
      <c r="EE403" s="3"/>
      <c r="EF403" s="3"/>
      <c r="EG403" s="3"/>
      <c r="EH403" s="3"/>
      <c r="EI403" s="3"/>
      <c r="EJ403" s="3"/>
      <c r="EK403" s="3"/>
      <c r="EL403" s="3"/>
      <c r="EM403" s="3"/>
      <c r="EN403" s="3"/>
      <c r="EO403" s="3"/>
      <c r="EP403" s="3"/>
      <c r="EQ403" s="3"/>
      <c r="ER403" s="3"/>
      <c r="ES403" s="3"/>
      <c r="ET403" s="3"/>
      <c r="EU403" s="3"/>
      <c r="EV403" s="3"/>
      <c r="EW403" s="3"/>
      <c r="EX403" s="3"/>
      <c r="EY403" s="3"/>
      <c r="EZ403" s="3"/>
      <c r="FA403" s="3"/>
      <c r="FB403" s="3"/>
      <c r="FC403" s="3"/>
      <c r="FD403" s="3"/>
      <c r="FE403" s="3"/>
      <c r="FF403" s="3"/>
      <c r="FG403" s="3"/>
      <c r="FH403" s="3"/>
      <c r="FI403" s="3"/>
      <c r="FJ403" s="3"/>
      <c r="FK403" s="3"/>
      <c r="FL403" s="3"/>
      <c r="FM403" s="3"/>
      <c r="FN403" s="3"/>
      <c r="FO403" s="3"/>
      <c r="FP403" s="3"/>
      <c r="FQ403" s="3"/>
      <c r="FR403" s="3"/>
      <c r="FS403" s="3"/>
      <c r="FT403" s="3"/>
      <c r="FU403" s="3"/>
      <c r="FV403" s="3"/>
      <c r="FW403" s="3"/>
      <c r="FX403" s="3"/>
      <c r="FY403" s="3"/>
      <c r="FZ403" s="3"/>
      <c r="GA403" s="3"/>
      <c r="GB403" s="3"/>
      <c r="GC403" s="3"/>
      <c r="GD403" s="3"/>
      <c r="GE403" s="3"/>
      <c r="GF403" s="3"/>
      <c r="GG403" s="3"/>
      <c r="GH403" s="3"/>
      <c r="GI403" s="3"/>
      <c r="GJ403" s="3"/>
      <c r="GK403" s="3"/>
      <c r="GL403" s="3"/>
      <c r="GM403" s="3"/>
      <c r="GN403" s="3"/>
      <c r="GO403" s="3"/>
      <c r="GP403" s="3"/>
      <c r="GQ403" s="3"/>
      <c r="GR403" s="3"/>
      <c r="GS403" s="3"/>
      <c r="GT403" s="3"/>
      <c r="GU403" s="3"/>
      <c r="GV403" s="3"/>
      <c r="GW403" s="3"/>
      <c r="GX403" s="3"/>
      <c r="GY403" s="3"/>
      <c r="GZ403" s="3"/>
      <c r="HA403" s="3"/>
      <c r="HB403" s="3"/>
      <c r="HC403" s="3"/>
      <c r="HD403" s="3"/>
      <c r="HE403" s="3"/>
      <c r="HF403" s="3"/>
      <c r="HG403" s="3"/>
      <c r="HH403" s="3"/>
      <c r="HI403" s="3"/>
      <c r="HJ403" s="3"/>
      <c r="HK403" s="3"/>
      <c r="HL403" s="3"/>
      <c r="HM403" s="3"/>
      <c r="HN403" s="3"/>
      <c r="HO403" s="3"/>
      <c r="HP403" s="3"/>
    </row>
    <row r="404" spans="1:224" s="11" customFormat="1">
      <c r="A404" s="62" t="s">
        <v>419</v>
      </c>
      <c r="B404" s="63" t="s">
        <v>137</v>
      </c>
      <c r="C404" s="284"/>
      <c r="D404" s="375"/>
      <c r="E404" s="217"/>
      <c r="F404" s="218">
        <f>SUM(F405+F407+F412)</f>
        <v>24689.57</v>
      </c>
      <c r="G404" s="375"/>
      <c r="H404" s="217"/>
      <c r="I404" s="218">
        <f>SUM(I405+I407+I412)</f>
        <v>85578</v>
      </c>
      <c r="J404" s="348"/>
      <c r="K404" s="145"/>
      <c r="L404" s="218">
        <f>SUM(L405+L407+L412)</f>
        <v>60888.43</v>
      </c>
      <c r="M404" s="113"/>
      <c r="N404" s="145"/>
      <c r="O404" s="11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</row>
    <row r="405" spans="1:224" s="2" customFormat="1">
      <c r="A405" s="64" t="s">
        <v>421</v>
      </c>
      <c r="B405" s="65" t="s">
        <v>138</v>
      </c>
      <c r="C405" s="285"/>
      <c r="D405" s="376"/>
      <c r="E405" s="219"/>
      <c r="F405" s="219">
        <f>SUM(F406:F406)</f>
        <v>0</v>
      </c>
      <c r="G405" s="376"/>
      <c r="H405" s="219"/>
      <c r="I405" s="219">
        <f>SUM(I406:I406)</f>
        <v>17115.199999999997</v>
      </c>
      <c r="J405" s="354"/>
      <c r="K405" s="146"/>
      <c r="L405" s="219">
        <f>SUM(L406:L406)</f>
        <v>17115.199999999997</v>
      </c>
      <c r="M405" s="107"/>
      <c r="N405" s="107"/>
      <c r="O405" s="107"/>
    </row>
    <row r="406" spans="1:224" s="2" customFormat="1" ht="38.25">
      <c r="A406" s="55" t="s">
        <v>139</v>
      </c>
      <c r="B406" s="66" t="s">
        <v>140</v>
      </c>
      <c r="C406" s="226" t="s">
        <v>321</v>
      </c>
      <c r="D406" s="406">
        <v>0</v>
      </c>
      <c r="E406" s="177">
        <v>0</v>
      </c>
      <c r="F406" s="177">
        <f>D406*E406</f>
        <v>0</v>
      </c>
      <c r="G406" s="377">
        <v>18.015999999999998</v>
      </c>
      <c r="H406" s="221">
        <v>950</v>
      </c>
      <c r="I406" s="222">
        <f>H406*G406</f>
        <v>17115.199999999997</v>
      </c>
      <c r="J406" s="419">
        <f t="shared" si="113"/>
        <v>18.015999999999998</v>
      </c>
      <c r="K406" s="147">
        <f t="shared" si="114"/>
        <v>950</v>
      </c>
      <c r="L406" s="147">
        <f t="shared" si="115"/>
        <v>17115.199999999997</v>
      </c>
      <c r="M406" s="101"/>
      <c r="N406" s="101"/>
      <c r="O406" s="101"/>
    </row>
    <row r="407" spans="1:224" s="2" customFormat="1" ht="25.5">
      <c r="A407" s="64" t="s">
        <v>422</v>
      </c>
      <c r="B407" s="65" t="s">
        <v>420</v>
      </c>
      <c r="C407" s="285"/>
      <c r="D407" s="376"/>
      <c r="E407" s="219"/>
      <c r="F407" s="219">
        <f>SUM(F408:F411)</f>
        <v>563.4</v>
      </c>
      <c r="G407" s="376"/>
      <c r="H407" s="219"/>
      <c r="I407" s="219">
        <f>SUM(I408:I411)</f>
        <v>563.4</v>
      </c>
      <c r="J407" s="354"/>
      <c r="K407" s="146"/>
      <c r="L407" s="219">
        <f>SUM(L408:L411)</f>
        <v>0</v>
      </c>
      <c r="M407" s="107"/>
      <c r="N407" s="107"/>
      <c r="O407" s="107"/>
    </row>
    <row r="408" spans="1:224" s="2" customFormat="1" ht="29.25" customHeight="1">
      <c r="A408" s="55" t="s">
        <v>141</v>
      </c>
      <c r="B408" s="66" t="s">
        <v>986</v>
      </c>
      <c r="C408" s="226" t="s">
        <v>321</v>
      </c>
      <c r="D408" s="377">
        <v>13.9</v>
      </c>
      <c r="E408" s="337">
        <v>5</v>
      </c>
      <c r="F408" s="223">
        <f>E408*D408</f>
        <v>69.5</v>
      </c>
      <c r="G408" s="377">
        <v>13.9</v>
      </c>
      <c r="H408" s="338">
        <v>5</v>
      </c>
      <c r="I408" s="222">
        <f>H408*G408</f>
        <v>69.5</v>
      </c>
      <c r="J408" s="420">
        <f t="shared" si="113"/>
        <v>0</v>
      </c>
      <c r="K408" s="148">
        <f t="shared" si="114"/>
        <v>0</v>
      </c>
      <c r="L408" s="148">
        <f t="shared" si="115"/>
        <v>0</v>
      </c>
      <c r="M408" s="101"/>
      <c r="N408" s="101"/>
      <c r="O408" s="101"/>
    </row>
    <row r="409" spans="1:224" s="2" customFormat="1" ht="38.25">
      <c r="A409" s="55" t="s">
        <v>142</v>
      </c>
      <c r="B409" s="66" t="s">
        <v>987</v>
      </c>
      <c r="C409" s="226" t="s">
        <v>321</v>
      </c>
      <c r="D409" s="377">
        <v>4.6500000000000004</v>
      </c>
      <c r="E409" s="337">
        <v>50</v>
      </c>
      <c r="F409" s="223">
        <f>E409*D409</f>
        <v>232.50000000000003</v>
      </c>
      <c r="G409" s="377">
        <v>4.6500000000000004</v>
      </c>
      <c r="H409" s="338">
        <v>50</v>
      </c>
      <c r="I409" s="222">
        <f>H409*G409</f>
        <v>232.50000000000003</v>
      </c>
      <c r="J409" s="420">
        <f t="shared" si="113"/>
        <v>0</v>
      </c>
      <c r="K409" s="148">
        <f t="shared" si="114"/>
        <v>0</v>
      </c>
      <c r="L409" s="148">
        <f t="shared" si="115"/>
        <v>0</v>
      </c>
      <c r="M409" s="101"/>
      <c r="N409" s="101"/>
      <c r="O409" s="101"/>
    </row>
    <row r="410" spans="1:224" s="2" customFormat="1" ht="25.5">
      <c r="A410" s="55" t="s">
        <v>143</v>
      </c>
      <c r="B410" s="66" t="s">
        <v>424</v>
      </c>
      <c r="C410" s="226" t="s">
        <v>321</v>
      </c>
      <c r="D410" s="377">
        <v>9.6199999999999992</v>
      </c>
      <c r="E410" s="337">
        <v>20</v>
      </c>
      <c r="F410" s="223">
        <f>E410*D410</f>
        <v>192.39999999999998</v>
      </c>
      <c r="G410" s="377">
        <v>9.6199999999999992</v>
      </c>
      <c r="H410" s="338">
        <v>20</v>
      </c>
      <c r="I410" s="222">
        <f>H410*G410</f>
        <v>192.39999999999998</v>
      </c>
      <c r="J410" s="420">
        <f t="shared" si="113"/>
        <v>0</v>
      </c>
      <c r="K410" s="148">
        <f t="shared" si="114"/>
        <v>0</v>
      </c>
      <c r="L410" s="148">
        <f t="shared" si="115"/>
        <v>0</v>
      </c>
      <c r="M410" s="101"/>
      <c r="N410" s="101"/>
      <c r="O410" s="101"/>
    </row>
    <row r="411" spans="1:224" s="2" customFormat="1" ht="38.25">
      <c r="A411" s="55" t="s">
        <v>144</v>
      </c>
      <c r="B411" s="66" t="s">
        <v>425</v>
      </c>
      <c r="C411" s="226" t="s">
        <v>321</v>
      </c>
      <c r="D411" s="377">
        <v>11.5</v>
      </c>
      <c r="E411" s="337">
        <v>6</v>
      </c>
      <c r="F411" s="223">
        <f>E411*D411</f>
        <v>69</v>
      </c>
      <c r="G411" s="377">
        <v>11.5</v>
      </c>
      <c r="H411" s="338">
        <v>6</v>
      </c>
      <c r="I411" s="222">
        <f>H411*G411</f>
        <v>69</v>
      </c>
      <c r="J411" s="420">
        <f t="shared" si="113"/>
        <v>0</v>
      </c>
      <c r="K411" s="148">
        <f t="shared" si="114"/>
        <v>0</v>
      </c>
      <c r="L411" s="148">
        <f t="shared" si="115"/>
        <v>0</v>
      </c>
      <c r="M411" s="101"/>
      <c r="N411" s="101"/>
      <c r="O411" s="101"/>
    </row>
    <row r="412" spans="1:224" s="2" customFormat="1" ht="25.5">
      <c r="A412" s="64" t="s">
        <v>423</v>
      </c>
      <c r="B412" s="67" t="s">
        <v>426</v>
      </c>
      <c r="C412" s="286"/>
      <c r="D412" s="378"/>
      <c r="E412" s="224"/>
      <c r="F412" s="225">
        <f>SUM(F413:F425)</f>
        <v>24126.17</v>
      </c>
      <c r="G412" s="378"/>
      <c r="H412" s="224"/>
      <c r="I412" s="225">
        <f>SUM(I413:I425)</f>
        <v>67899.399999999994</v>
      </c>
      <c r="J412" s="354"/>
      <c r="K412" s="146"/>
      <c r="L412" s="225">
        <f>SUM(L413:L425)</f>
        <v>43773.23</v>
      </c>
      <c r="M412" s="107"/>
      <c r="N412" s="146"/>
      <c r="O412" s="107"/>
    </row>
    <row r="413" spans="1:224" s="2" customFormat="1" ht="19.5" customHeight="1">
      <c r="A413" s="55" t="s">
        <v>145</v>
      </c>
      <c r="B413" s="68" t="s">
        <v>427</v>
      </c>
      <c r="C413" s="226" t="s">
        <v>321</v>
      </c>
      <c r="D413" s="379">
        <v>18.25</v>
      </c>
      <c r="E413" s="340">
        <v>125</v>
      </c>
      <c r="F413" s="221">
        <f t="shared" ref="F413:F425" si="121">D413*E413</f>
        <v>2281.25</v>
      </c>
      <c r="G413" s="379">
        <v>18.25</v>
      </c>
      <c r="H413" s="342">
        <v>380</v>
      </c>
      <c r="I413" s="221">
        <f t="shared" ref="I413:I425" si="122">G413*H413</f>
        <v>6935</v>
      </c>
      <c r="J413" s="419">
        <f t="shared" si="113"/>
        <v>0</v>
      </c>
      <c r="K413" s="148">
        <f t="shared" si="114"/>
        <v>255</v>
      </c>
      <c r="L413" s="147">
        <f t="shared" si="115"/>
        <v>4653.75</v>
      </c>
      <c r="M413" s="101"/>
      <c r="N413" s="101"/>
      <c r="O413" s="101"/>
    </row>
    <row r="414" spans="1:224" s="2" customFormat="1" ht="25.5">
      <c r="A414" s="55" t="s">
        <v>146</v>
      </c>
      <c r="B414" s="69" t="s">
        <v>147</v>
      </c>
      <c r="C414" s="226" t="s">
        <v>321</v>
      </c>
      <c r="D414" s="472">
        <v>0</v>
      </c>
      <c r="E414" s="340">
        <v>0</v>
      </c>
      <c r="F414" s="337">
        <v>0</v>
      </c>
      <c r="G414" s="379">
        <v>5.1660000000000004</v>
      </c>
      <c r="H414" s="342">
        <f>H413</f>
        <v>380</v>
      </c>
      <c r="I414" s="221">
        <f t="shared" si="122"/>
        <v>1963.0800000000002</v>
      </c>
      <c r="J414" s="419">
        <f t="shared" si="113"/>
        <v>5.1660000000000004</v>
      </c>
      <c r="K414" s="148">
        <f t="shared" si="114"/>
        <v>380</v>
      </c>
      <c r="L414" s="147">
        <f t="shared" si="115"/>
        <v>1963.0800000000002</v>
      </c>
      <c r="M414" s="164"/>
      <c r="N414" s="101"/>
      <c r="O414" s="101"/>
    </row>
    <row r="415" spans="1:224" s="2" customFormat="1" ht="25.5">
      <c r="A415" s="55" t="s">
        <v>148</v>
      </c>
      <c r="B415" s="69" t="s">
        <v>951</v>
      </c>
      <c r="C415" s="226" t="s">
        <v>321</v>
      </c>
      <c r="D415" s="381">
        <v>1.25</v>
      </c>
      <c r="E415" s="341">
        <v>8875</v>
      </c>
      <c r="F415" s="220">
        <f t="shared" ref="F415:F416" si="123">D415*E415</f>
        <v>11093.75</v>
      </c>
      <c r="G415" s="380">
        <v>1.25</v>
      </c>
      <c r="H415" s="343">
        <v>8875</v>
      </c>
      <c r="I415" s="221">
        <f t="shared" si="122"/>
        <v>11093.75</v>
      </c>
      <c r="J415" s="420">
        <f t="shared" ref="J415:J416" si="124">G415-D415</f>
        <v>0</v>
      </c>
      <c r="K415" s="148">
        <f t="shared" ref="K415:K416" si="125">H415-E415</f>
        <v>0</v>
      </c>
      <c r="L415" s="148">
        <f t="shared" ref="L415:L416" si="126">I415-F415</f>
        <v>0</v>
      </c>
      <c r="M415" s="101"/>
      <c r="N415" s="101"/>
      <c r="O415" s="101"/>
    </row>
    <row r="416" spans="1:224" s="2" customFormat="1" ht="25.5">
      <c r="A416" s="55" t="s">
        <v>151</v>
      </c>
      <c r="B416" s="69" t="s">
        <v>952</v>
      </c>
      <c r="C416" s="226" t="s">
        <v>321</v>
      </c>
      <c r="D416" s="381">
        <v>2.7</v>
      </c>
      <c r="E416" s="341">
        <v>2604</v>
      </c>
      <c r="F416" s="220">
        <f t="shared" si="123"/>
        <v>7030.8</v>
      </c>
      <c r="G416" s="380">
        <v>2.7</v>
      </c>
      <c r="H416" s="343">
        <v>2604</v>
      </c>
      <c r="I416" s="221">
        <f t="shared" si="122"/>
        <v>7030.8</v>
      </c>
      <c r="J416" s="420">
        <f t="shared" si="124"/>
        <v>0</v>
      </c>
      <c r="K416" s="148">
        <f t="shared" si="125"/>
        <v>0</v>
      </c>
      <c r="L416" s="148">
        <f t="shared" si="126"/>
        <v>0</v>
      </c>
      <c r="M416" s="101"/>
      <c r="N416" s="101"/>
      <c r="O416" s="101"/>
    </row>
    <row r="417" spans="1:224" s="2" customFormat="1" ht="25.5">
      <c r="A417" s="55" t="s">
        <v>153</v>
      </c>
      <c r="B417" s="70" t="s">
        <v>149</v>
      </c>
      <c r="C417" s="226" t="s">
        <v>321</v>
      </c>
      <c r="D417" s="472">
        <v>0</v>
      </c>
      <c r="E417" s="340">
        <v>0</v>
      </c>
      <c r="F417" s="337">
        <v>0</v>
      </c>
      <c r="G417" s="379">
        <v>1.6</v>
      </c>
      <c r="H417" s="342">
        <v>12100</v>
      </c>
      <c r="I417" s="221">
        <f t="shared" si="122"/>
        <v>19360</v>
      </c>
      <c r="J417" s="419">
        <f t="shared" si="113"/>
        <v>1.6</v>
      </c>
      <c r="K417" s="148">
        <f t="shared" si="114"/>
        <v>12100</v>
      </c>
      <c r="L417" s="147">
        <f t="shared" si="115"/>
        <v>19360</v>
      </c>
      <c r="M417" s="101"/>
      <c r="N417" s="101"/>
      <c r="O417" s="101"/>
    </row>
    <row r="418" spans="1:224" s="2" customFormat="1" ht="38.25">
      <c r="A418" s="55" t="s">
        <v>953</v>
      </c>
      <c r="B418" s="70" t="s">
        <v>150</v>
      </c>
      <c r="C418" s="226" t="s">
        <v>321</v>
      </c>
      <c r="D418" s="472">
        <v>0</v>
      </c>
      <c r="E418" s="340">
        <v>0</v>
      </c>
      <c r="F418" s="337">
        <v>0</v>
      </c>
      <c r="G418" s="379">
        <v>0.19</v>
      </c>
      <c r="H418" s="342">
        <f>H417</f>
        <v>12100</v>
      </c>
      <c r="I418" s="221">
        <f t="shared" si="122"/>
        <v>2299</v>
      </c>
      <c r="J418" s="419">
        <f t="shared" si="113"/>
        <v>0.19</v>
      </c>
      <c r="K418" s="148">
        <f t="shared" si="114"/>
        <v>12100</v>
      </c>
      <c r="L418" s="147">
        <f t="shared" si="115"/>
        <v>2299</v>
      </c>
      <c r="M418" s="101"/>
      <c r="N418" s="101"/>
      <c r="O418" s="101"/>
    </row>
    <row r="419" spans="1:224" s="2" customFormat="1" ht="25.5">
      <c r="A419" s="55" t="s">
        <v>155</v>
      </c>
      <c r="B419" s="71" t="s">
        <v>152</v>
      </c>
      <c r="C419" s="226" t="s">
        <v>321</v>
      </c>
      <c r="D419" s="472">
        <v>0</v>
      </c>
      <c r="E419" s="340">
        <v>0</v>
      </c>
      <c r="F419" s="337">
        <v>0</v>
      </c>
      <c r="G419" s="379">
        <v>3.75</v>
      </c>
      <c r="H419" s="342">
        <v>3200</v>
      </c>
      <c r="I419" s="221">
        <f t="shared" si="122"/>
        <v>12000</v>
      </c>
      <c r="J419" s="419">
        <f t="shared" si="113"/>
        <v>3.75</v>
      </c>
      <c r="K419" s="148">
        <f t="shared" si="114"/>
        <v>3200</v>
      </c>
      <c r="L419" s="147">
        <f t="shared" si="115"/>
        <v>12000</v>
      </c>
      <c r="M419" s="101"/>
      <c r="N419" s="101"/>
      <c r="O419" s="101"/>
    </row>
    <row r="420" spans="1:224" s="2" customFormat="1" ht="38.25">
      <c r="A420" s="55" t="s">
        <v>954</v>
      </c>
      <c r="B420" s="71" t="s">
        <v>988</v>
      </c>
      <c r="C420" s="226" t="s">
        <v>321</v>
      </c>
      <c r="D420" s="472">
        <v>0</v>
      </c>
      <c r="E420" s="340">
        <v>0</v>
      </c>
      <c r="F420" s="337">
        <v>0</v>
      </c>
      <c r="G420" s="379">
        <v>0.3</v>
      </c>
      <c r="H420" s="342">
        <f>H419</f>
        <v>3200</v>
      </c>
      <c r="I420" s="221">
        <f t="shared" si="122"/>
        <v>960</v>
      </c>
      <c r="J420" s="419">
        <f t="shared" si="113"/>
        <v>0.3</v>
      </c>
      <c r="K420" s="148">
        <f t="shared" si="114"/>
        <v>3200</v>
      </c>
      <c r="L420" s="147">
        <f t="shared" si="115"/>
        <v>960</v>
      </c>
      <c r="M420" s="101"/>
      <c r="N420" s="101"/>
      <c r="O420" s="101"/>
    </row>
    <row r="421" spans="1:224" s="2" customFormat="1" ht="25.5">
      <c r="A421" s="55" t="s">
        <v>156</v>
      </c>
      <c r="B421" s="71" t="s">
        <v>154</v>
      </c>
      <c r="C421" s="226" t="s">
        <v>321</v>
      </c>
      <c r="D421" s="412">
        <v>3.75</v>
      </c>
      <c r="E421" s="339">
        <v>160</v>
      </c>
      <c r="F421" s="221">
        <f t="shared" si="121"/>
        <v>600</v>
      </c>
      <c r="G421" s="379">
        <v>3.75</v>
      </c>
      <c r="H421" s="342">
        <v>430</v>
      </c>
      <c r="I421" s="221">
        <f t="shared" si="122"/>
        <v>1612.5</v>
      </c>
      <c r="J421" s="419">
        <f t="shared" si="113"/>
        <v>0</v>
      </c>
      <c r="K421" s="148">
        <f t="shared" si="114"/>
        <v>270</v>
      </c>
      <c r="L421" s="147">
        <f t="shared" si="115"/>
        <v>1012.5</v>
      </c>
      <c r="M421" s="101"/>
      <c r="N421" s="101"/>
      <c r="O421" s="101"/>
    </row>
    <row r="422" spans="1:224" s="2" customFormat="1">
      <c r="A422" s="55" t="s">
        <v>157</v>
      </c>
      <c r="B422" s="71" t="s">
        <v>956</v>
      </c>
      <c r="C422" s="226" t="s">
        <v>321</v>
      </c>
      <c r="D422" s="381">
        <v>5.75</v>
      </c>
      <c r="E422" s="162">
        <v>400</v>
      </c>
      <c r="F422" s="221">
        <f t="shared" si="121"/>
        <v>2300</v>
      </c>
      <c r="G422" s="381">
        <v>5.75</v>
      </c>
      <c r="H422" s="341">
        <v>400</v>
      </c>
      <c r="I422" s="221">
        <f t="shared" si="122"/>
        <v>2300</v>
      </c>
      <c r="J422" s="419">
        <f t="shared" ref="J422" si="127">G422-D422</f>
        <v>0</v>
      </c>
      <c r="K422" s="148">
        <f t="shared" ref="K422" si="128">H422-E422</f>
        <v>0</v>
      </c>
      <c r="L422" s="147">
        <f t="shared" ref="L422" si="129">I422-F422</f>
        <v>0</v>
      </c>
      <c r="M422" s="101"/>
      <c r="N422" s="101"/>
      <c r="O422" s="101"/>
    </row>
    <row r="423" spans="1:224" s="12" customFormat="1" ht="13.5">
      <c r="A423" s="55" t="s">
        <v>955</v>
      </c>
      <c r="B423" s="72" t="s">
        <v>428</v>
      </c>
      <c r="C423" s="226" t="s">
        <v>321</v>
      </c>
      <c r="D423" s="412">
        <v>3.1</v>
      </c>
      <c r="E423" s="339">
        <v>125</v>
      </c>
      <c r="F423" s="221">
        <f t="shared" si="121"/>
        <v>387.5</v>
      </c>
      <c r="G423" s="379">
        <v>3.1</v>
      </c>
      <c r="H423" s="342">
        <v>380</v>
      </c>
      <c r="I423" s="221">
        <f t="shared" si="122"/>
        <v>1178</v>
      </c>
      <c r="J423" s="419">
        <f t="shared" si="113"/>
        <v>0</v>
      </c>
      <c r="K423" s="148">
        <f t="shared" si="114"/>
        <v>255</v>
      </c>
      <c r="L423" s="147">
        <f t="shared" si="115"/>
        <v>790.5</v>
      </c>
      <c r="M423" s="104"/>
      <c r="N423" s="104"/>
      <c r="O423" s="104"/>
    </row>
    <row r="424" spans="1:224" s="12" customFormat="1" ht="24.75" customHeight="1">
      <c r="A424" s="55" t="s">
        <v>957</v>
      </c>
      <c r="B424" s="71" t="s">
        <v>429</v>
      </c>
      <c r="C424" s="226" t="s">
        <v>321</v>
      </c>
      <c r="D424" s="412">
        <v>0.96</v>
      </c>
      <c r="E424" s="339">
        <v>375</v>
      </c>
      <c r="F424" s="221">
        <f t="shared" si="121"/>
        <v>360</v>
      </c>
      <c r="G424" s="379">
        <v>0.96</v>
      </c>
      <c r="H424" s="342">
        <v>1140</v>
      </c>
      <c r="I424" s="221">
        <f t="shared" si="122"/>
        <v>1094.3999999999999</v>
      </c>
      <c r="J424" s="419">
        <f t="shared" ref="J424:J484" si="130">G424-D424</f>
        <v>0</v>
      </c>
      <c r="K424" s="148">
        <f t="shared" ref="K424:K484" si="131">H424-E424</f>
        <v>765</v>
      </c>
      <c r="L424" s="147">
        <f t="shared" ref="L424:L484" si="132">I424-F424</f>
        <v>734.39999999999986</v>
      </c>
      <c r="M424" s="104"/>
      <c r="N424" s="104"/>
      <c r="O424" s="104"/>
    </row>
    <row r="425" spans="1:224" s="12" customFormat="1" ht="13.5">
      <c r="A425" s="55" t="s">
        <v>958</v>
      </c>
      <c r="B425" s="71" t="s">
        <v>158</v>
      </c>
      <c r="C425" s="226" t="s">
        <v>321</v>
      </c>
      <c r="D425" s="412">
        <v>72.87</v>
      </c>
      <c r="E425" s="339">
        <v>1</v>
      </c>
      <c r="F425" s="221">
        <f t="shared" si="121"/>
        <v>72.87</v>
      </c>
      <c r="G425" s="379">
        <v>72.87</v>
      </c>
      <c r="H425" s="342">
        <v>1</v>
      </c>
      <c r="I425" s="221">
        <f t="shared" si="122"/>
        <v>72.87</v>
      </c>
      <c r="J425" s="419">
        <f t="shared" si="130"/>
        <v>0</v>
      </c>
      <c r="K425" s="148">
        <f t="shared" si="131"/>
        <v>0</v>
      </c>
      <c r="L425" s="147">
        <f t="shared" si="132"/>
        <v>0</v>
      </c>
      <c r="M425" s="104"/>
      <c r="N425" s="104"/>
      <c r="O425" s="104"/>
    </row>
    <row r="426" spans="1:224" s="11" customFormat="1" ht="13.5">
      <c r="A426" s="506" t="s">
        <v>430</v>
      </c>
      <c r="B426" s="507"/>
      <c r="C426" s="287"/>
      <c r="D426" s="382"/>
      <c r="E426" s="227"/>
      <c r="F426" s="216">
        <f>F404</f>
        <v>24689.57</v>
      </c>
      <c r="G426" s="382"/>
      <c r="H426" s="227"/>
      <c r="I426" s="216">
        <f>I404</f>
        <v>85578</v>
      </c>
      <c r="J426" s="424"/>
      <c r="K426" s="144"/>
      <c r="L426" s="216">
        <f>L404</f>
        <v>60888.43</v>
      </c>
      <c r="M426" s="111"/>
      <c r="N426" s="111"/>
      <c r="O426" s="111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</row>
    <row r="427" spans="1:224" s="4" customFormat="1" ht="17.25" customHeight="1">
      <c r="A427" s="23" t="s">
        <v>431</v>
      </c>
      <c r="B427" s="24" t="s">
        <v>432</v>
      </c>
      <c r="C427" s="263"/>
      <c r="D427" s="347"/>
      <c r="E427" s="172"/>
      <c r="F427" s="172"/>
      <c r="G427" s="347"/>
      <c r="H427" s="172"/>
      <c r="I427" s="172"/>
      <c r="J427" s="424"/>
      <c r="K427" s="144"/>
      <c r="L427" s="144"/>
      <c r="M427" s="112"/>
      <c r="N427" s="112"/>
      <c r="O427" s="112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 s="3"/>
      <c r="CS427" s="3"/>
      <c r="CT427" s="3"/>
      <c r="CU427" s="3"/>
      <c r="CV427" s="3"/>
      <c r="CW427" s="3"/>
      <c r="CX427" s="3"/>
      <c r="CY427" s="3"/>
      <c r="CZ427" s="3"/>
      <c r="DA427" s="3"/>
      <c r="DB427" s="3"/>
      <c r="DC427" s="3"/>
      <c r="DD427" s="3"/>
      <c r="DE427" s="3"/>
      <c r="DF427" s="3"/>
      <c r="DG427" s="3"/>
      <c r="DH427" s="3"/>
      <c r="DI427" s="3"/>
      <c r="DJ427" s="3"/>
      <c r="DK427" s="3"/>
      <c r="DL427" s="3"/>
      <c r="DM427" s="3"/>
      <c r="DN427" s="3"/>
      <c r="DO427" s="3"/>
      <c r="DP427" s="3"/>
      <c r="DQ427" s="3"/>
      <c r="DR427" s="3"/>
      <c r="DS427" s="3"/>
      <c r="DT427" s="3"/>
      <c r="DU427" s="3"/>
      <c r="DV427" s="3"/>
      <c r="DW427" s="3"/>
      <c r="DX427" s="3"/>
      <c r="DY427" s="3"/>
      <c r="DZ427" s="3"/>
      <c r="EA427" s="3"/>
      <c r="EB427" s="3"/>
      <c r="EC427" s="3"/>
      <c r="ED427" s="3"/>
      <c r="EE427" s="3"/>
      <c r="EF427" s="3"/>
      <c r="EG427" s="3"/>
      <c r="EH427" s="3"/>
      <c r="EI427" s="3"/>
      <c r="EJ427" s="3"/>
      <c r="EK427" s="3"/>
      <c r="EL427" s="3"/>
      <c r="EM427" s="3"/>
      <c r="EN427" s="3"/>
      <c r="EO427" s="3"/>
      <c r="EP427" s="3"/>
      <c r="EQ427" s="3"/>
      <c r="ER427" s="3"/>
      <c r="ES427" s="3"/>
      <c r="ET427" s="3"/>
      <c r="EU427" s="3"/>
      <c r="EV427" s="3"/>
      <c r="EW427" s="3"/>
      <c r="EX427" s="3"/>
      <c r="EY427" s="3"/>
      <c r="EZ427" s="3"/>
      <c r="FA427" s="3"/>
      <c r="FB427" s="3"/>
      <c r="FC427" s="3"/>
      <c r="FD427" s="3"/>
      <c r="FE427" s="3"/>
      <c r="FF427" s="3"/>
      <c r="FG427" s="3"/>
      <c r="FH427" s="3"/>
      <c r="FI427" s="3"/>
      <c r="FJ427" s="3"/>
      <c r="FK427" s="3"/>
      <c r="FL427" s="3"/>
      <c r="FM427" s="3"/>
      <c r="FN427" s="3"/>
      <c r="FO427" s="3"/>
      <c r="FP427" s="3"/>
      <c r="FQ427" s="3"/>
      <c r="FR427" s="3"/>
      <c r="FS427" s="3"/>
      <c r="FT427" s="3"/>
      <c r="FU427" s="3"/>
      <c r="FV427" s="3"/>
      <c r="FW427" s="3"/>
      <c r="FX427" s="3"/>
      <c r="FY427" s="3"/>
      <c r="FZ427" s="3"/>
      <c r="GA427" s="3"/>
      <c r="GB427" s="3"/>
      <c r="GC427" s="3"/>
      <c r="GD427" s="3"/>
      <c r="GE427" s="3"/>
      <c r="GF427" s="3"/>
      <c r="GG427" s="3"/>
      <c r="GH427" s="3"/>
      <c r="GI427" s="3"/>
      <c r="GJ427" s="3"/>
      <c r="GK427" s="3"/>
      <c r="GL427" s="3"/>
      <c r="GM427" s="3"/>
      <c r="GN427" s="3"/>
      <c r="GO427" s="3"/>
      <c r="GP427" s="3"/>
      <c r="GQ427" s="3"/>
      <c r="GR427" s="3"/>
      <c r="GS427" s="3"/>
      <c r="GT427" s="3"/>
      <c r="GU427" s="3"/>
      <c r="GV427" s="3"/>
      <c r="GW427" s="3"/>
      <c r="GX427" s="3"/>
      <c r="GY427" s="3"/>
      <c r="GZ427" s="3"/>
      <c r="HA427" s="3"/>
      <c r="HB427" s="3"/>
      <c r="HC427" s="3"/>
      <c r="HD427" s="3"/>
      <c r="HE427" s="3"/>
      <c r="HF427" s="3"/>
      <c r="HG427" s="3"/>
      <c r="HH427" s="3"/>
      <c r="HI427" s="3"/>
      <c r="HJ427" s="3"/>
      <c r="HK427" s="3"/>
      <c r="HL427" s="3"/>
      <c r="HM427" s="3"/>
      <c r="HN427" s="3"/>
      <c r="HO427" s="3"/>
      <c r="HP427" s="3"/>
    </row>
    <row r="428" spans="1:224" s="4" customFormat="1" ht="38.25">
      <c r="A428" s="73" t="s">
        <v>433</v>
      </c>
      <c r="B428" s="74" t="s">
        <v>434</v>
      </c>
      <c r="C428" s="288"/>
      <c r="D428" s="383"/>
      <c r="E428" s="228"/>
      <c r="F428" s="229">
        <f>F429+F444</f>
        <v>1816.3604</v>
      </c>
      <c r="G428" s="383"/>
      <c r="H428" s="228"/>
      <c r="I428" s="229">
        <f>I429+I444</f>
        <v>12696.460536000001</v>
      </c>
      <c r="J428" s="348"/>
      <c r="K428" s="145"/>
      <c r="L428" s="229">
        <f>L429+L444</f>
        <v>10880.100135999999</v>
      </c>
      <c r="M428" s="114"/>
      <c r="N428" s="114"/>
      <c r="O428" s="114"/>
      <c r="P428" s="75"/>
      <c r="Q428" s="75"/>
      <c r="R428" s="75"/>
      <c r="S428" s="75"/>
      <c r="T428" s="75"/>
      <c r="U428" s="75"/>
      <c r="V428" s="75"/>
      <c r="W428" s="75"/>
      <c r="X428" s="75"/>
      <c r="Y428" s="75"/>
      <c r="Z428" s="75"/>
      <c r="AA428" s="75"/>
      <c r="AB428" s="75"/>
      <c r="AC428" s="75"/>
      <c r="AD428" s="75"/>
      <c r="AE428" s="75"/>
      <c r="AF428" s="75"/>
      <c r="AG428" s="75"/>
      <c r="AH428" s="75"/>
      <c r="AI428" s="75"/>
      <c r="AJ428" s="75"/>
      <c r="AK428" s="75"/>
      <c r="AL428" s="75"/>
      <c r="AM428" s="75"/>
      <c r="AN428" s="75"/>
      <c r="AO428" s="75"/>
      <c r="AP428" s="75"/>
      <c r="AQ428" s="75"/>
      <c r="AR428" s="75"/>
      <c r="AS428" s="75"/>
      <c r="AT428" s="75"/>
      <c r="AU428" s="75"/>
      <c r="AV428" s="75"/>
      <c r="AW428" s="75"/>
      <c r="AX428" s="75"/>
      <c r="AY428" s="75"/>
      <c r="AZ428" s="75"/>
      <c r="BA428" s="75"/>
      <c r="BB428" s="75"/>
      <c r="BC428" s="75"/>
      <c r="BD428" s="75"/>
      <c r="BE428" s="75"/>
      <c r="BF428" s="75"/>
      <c r="BG428" s="75"/>
      <c r="BH428" s="75"/>
      <c r="BI428" s="75"/>
      <c r="BJ428" s="75"/>
      <c r="BK428" s="75"/>
      <c r="BL428" s="75"/>
      <c r="BM428" s="75"/>
      <c r="BN428" s="75"/>
      <c r="BO428" s="75"/>
      <c r="BP428" s="75"/>
      <c r="BQ428" s="75"/>
      <c r="BR428" s="75"/>
      <c r="BS428" s="75"/>
      <c r="BT428" s="75"/>
      <c r="BU428" s="75"/>
      <c r="BV428" s="75"/>
      <c r="BW428" s="75"/>
      <c r="BX428" s="75"/>
      <c r="BY428" s="75"/>
      <c r="BZ428" s="75"/>
      <c r="CA428" s="75"/>
      <c r="CB428" s="75"/>
      <c r="CC428" s="75"/>
      <c r="CD428" s="75"/>
      <c r="CE428" s="75"/>
    </row>
    <row r="429" spans="1:224" s="4" customFormat="1">
      <c r="A429" s="29" t="s">
        <v>435</v>
      </c>
      <c r="B429" s="30" t="s">
        <v>436</v>
      </c>
      <c r="C429" s="289"/>
      <c r="D429" s="384"/>
      <c r="E429" s="230"/>
      <c r="F429" s="230">
        <f>SUM(F430:F443)</f>
        <v>1729.4603999999999</v>
      </c>
      <c r="G429" s="384"/>
      <c r="H429" s="230"/>
      <c r="I429" s="230">
        <f>SUM(I430:I443)</f>
        <v>11824.960536000001</v>
      </c>
      <c r="J429" s="354"/>
      <c r="K429" s="146"/>
      <c r="L429" s="230">
        <f>SUM(L430:L443)</f>
        <v>10095.500135999999</v>
      </c>
      <c r="M429" s="115"/>
      <c r="N429" s="115"/>
      <c r="O429" s="115"/>
      <c r="P429" s="75"/>
      <c r="Q429" s="75"/>
      <c r="R429" s="75"/>
      <c r="S429" s="75"/>
      <c r="T429" s="75"/>
      <c r="U429" s="75"/>
      <c r="V429" s="75"/>
      <c r="W429" s="75"/>
      <c r="X429" s="75"/>
      <c r="Y429" s="75"/>
      <c r="Z429" s="75"/>
      <c r="AA429" s="75"/>
      <c r="AB429" s="75"/>
      <c r="AC429" s="75"/>
      <c r="AD429" s="75"/>
      <c r="AE429" s="75"/>
      <c r="AF429" s="75"/>
      <c r="AG429" s="75"/>
      <c r="AH429" s="75"/>
      <c r="AI429" s="75"/>
      <c r="AJ429" s="75"/>
      <c r="AK429" s="75"/>
      <c r="AL429" s="75"/>
      <c r="AM429" s="75"/>
      <c r="AN429" s="75"/>
      <c r="AO429" s="75"/>
      <c r="AP429" s="75"/>
      <c r="AQ429" s="75"/>
      <c r="AR429" s="75"/>
      <c r="AS429" s="75"/>
      <c r="AT429" s="75"/>
      <c r="AU429" s="75"/>
      <c r="AV429" s="75"/>
      <c r="AW429" s="75"/>
      <c r="AX429" s="75"/>
      <c r="AY429" s="75"/>
      <c r="AZ429" s="75"/>
      <c r="BA429" s="75"/>
      <c r="BB429" s="75"/>
      <c r="BC429" s="75"/>
      <c r="BD429" s="75"/>
      <c r="BE429" s="75"/>
      <c r="BF429" s="75"/>
      <c r="BG429" s="75"/>
      <c r="BH429" s="75"/>
      <c r="BI429" s="75"/>
      <c r="BJ429" s="75"/>
      <c r="BK429" s="75"/>
      <c r="BL429" s="75"/>
      <c r="BM429" s="75"/>
      <c r="BN429" s="75"/>
      <c r="BO429" s="75"/>
      <c r="BP429" s="75"/>
      <c r="BQ429" s="75"/>
      <c r="BR429" s="75"/>
      <c r="BS429" s="75"/>
      <c r="BT429" s="75"/>
      <c r="BU429" s="75"/>
      <c r="BV429" s="75"/>
      <c r="BW429" s="75"/>
      <c r="BX429" s="75"/>
      <c r="BY429" s="75"/>
      <c r="BZ429" s="75"/>
      <c r="CA429" s="75"/>
      <c r="CB429" s="75"/>
      <c r="CC429" s="75"/>
      <c r="CD429" s="75"/>
      <c r="CE429" s="75"/>
    </row>
    <row r="430" spans="1:224" s="4" customFormat="1">
      <c r="A430" s="55" t="s">
        <v>437</v>
      </c>
      <c r="B430" s="42" t="s">
        <v>438</v>
      </c>
      <c r="C430" s="280" t="s">
        <v>321</v>
      </c>
      <c r="D430" s="385">
        <v>564</v>
      </c>
      <c r="E430" s="309">
        <v>1</v>
      </c>
      <c r="F430" s="213">
        <f t="shared" ref="F430:F441" si="133">E430*D430</f>
        <v>564</v>
      </c>
      <c r="G430" s="385">
        <v>564</v>
      </c>
      <c r="H430" s="205">
        <v>3</v>
      </c>
      <c r="I430" s="213">
        <f t="shared" ref="I430:I443" si="134">H430*G430</f>
        <v>1692</v>
      </c>
      <c r="J430" s="419">
        <f t="shared" si="130"/>
        <v>0</v>
      </c>
      <c r="K430" s="148">
        <f t="shared" si="131"/>
        <v>2</v>
      </c>
      <c r="L430" s="147">
        <f t="shared" si="132"/>
        <v>1128</v>
      </c>
      <c r="M430" s="105"/>
      <c r="N430" s="105"/>
      <c r="O430" s="105"/>
      <c r="P430" s="75"/>
      <c r="Q430" s="75"/>
      <c r="R430" s="75"/>
      <c r="S430" s="75"/>
      <c r="T430" s="75"/>
      <c r="U430" s="75"/>
      <c r="V430" s="75"/>
      <c r="W430" s="75"/>
      <c r="X430" s="75"/>
      <c r="Y430" s="75"/>
      <c r="Z430" s="75"/>
      <c r="AA430" s="75"/>
      <c r="AB430" s="75"/>
      <c r="AC430" s="75"/>
      <c r="AD430" s="75"/>
      <c r="AE430" s="75"/>
      <c r="AF430" s="75"/>
      <c r="AG430" s="75"/>
      <c r="AH430" s="75"/>
      <c r="AI430" s="75"/>
      <c r="AJ430" s="75"/>
      <c r="AK430" s="75"/>
      <c r="AL430" s="75"/>
      <c r="AM430" s="75"/>
      <c r="AN430" s="75"/>
      <c r="AO430" s="75"/>
      <c r="AP430" s="75"/>
      <c r="AQ430" s="75"/>
      <c r="AR430" s="75"/>
      <c r="AS430" s="75"/>
      <c r="AT430" s="75"/>
      <c r="AU430" s="75"/>
      <c r="AV430" s="75"/>
      <c r="AW430" s="75"/>
      <c r="AX430" s="75"/>
      <c r="AY430" s="75"/>
      <c r="AZ430" s="75"/>
      <c r="BA430" s="75"/>
      <c r="BB430" s="75"/>
      <c r="BC430" s="75"/>
      <c r="BD430" s="75"/>
      <c r="BE430" s="75"/>
      <c r="BF430" s="75"/>
      <c r="BG430" s="75"/>
      <c r="BH430" s="75"/>
      <c r="BI430" s="75"/>
      <c r="BJ430" s="75"/>
      <c r="BK430" s="75"/>
      <c r="BL430" s="75"/>
      <c r="BM430" s="75"/>
      <c r="BN430" s="75"/>
      <c r="BO430" s="75"/>
      <c r="BP430" s="75"/>
      <c r="BQ430" s="75"/>
      <c r="BR430" s="75"/>
      <c r="BS430" s="75"/>
      <c r="BT430" s="75"/>
      <c r="BU430" s="75"/>
      <c r="BV430" s="75"/>
      <c r="BW430" s="75"/>
      <c r="BX430" s="75"/>
      <c r="BY430" s="75"/>
      <c r="BZ430" s="75"/>
      <c r="CA430" s="75"/>
      <c r="CB430" s="75"/>
      <c r="CC430" s="75"/>
      <c r="CD430" s="75"/>
      <c r="CE430" s="75"/>
    </row>
    <row r="431" spans="1:224" s="2" customFormat="1">
      <c r="A431" s="55" t="s">
        <v>439</v>
      </c>
      <c r="B431" s="42" t="s">
        <v>440</v>
      </c>
      <c r="C431" s="190" t="s">
        <v>321</v>
      </c>
      <c r="D431" s="385">
        <v>196.13</v>
      </c>
      <c r="E431" s="167">
        <v>1</v>
      </c>
      <c r="F431" s="213">
        <f t="shared" si="133"/>
        <v>196.13</v>
      </c>
      <c r="G431" s="385">
        <v>196.13</v>
      </c>
      <c r="H431" s="303">
        <v>5</v>
      </c>
      <c r="I431" s="213">
        <f t="shared" si="134"/>
        <v>980.65</v>
      </c>
      <c r="J431" s="419">
        <f t="shared" si="130"/>
        <v>0</v>
      </c>
      <c r="K431" s="148">
        <f t="shared" si="131"/>
        <v>4</v>
      </c>
      <c r="L431" s="147">
        <f t="shared" si="132"/>
        <v>784.52</v>
      </c>
      <c r="M431" s="101"/>
      <c r="N431" s="101"/>
      <c r="O431" s="101"/>
    </row>
    <row r="432" spans="1:224" s="2" customFormat="1" ht="25.5">
      <c r="A432" s="55" t="s">
        <v>441</v>
      </c>
      <c r="B432" s="76" t="s">
        <v>159</v>
      </c>
      <c r="C432" s="190" t="s">
        <v>321</v>
      </c>
      <c r="D432" s="470">
        <v>0</v>
      </c>
      <c r="E432" s="167">
        <v>0</v>
      </c>
      <c r="F432" s="471">
        <v>0</v>
      </c>
      <c r="G432" s="364">
        <v>448</v>
      </c>
      <c r="H432" s="303">
        <v>4</v>
      </c>
      <c r="I432" s="213">
        <f t="shared" si="134"/>
        <v>1792</v>
      </c>
      <c r="J432" s="419">
        <f t="shared" si="130"/>
        <v>448</v>
      </c>
      <c r="K432" s="148">
        <f t="shared" si="131"/>
        <v>4</v>
      </c>
      <c r="L432" s="147">
        <f t="shared" si="132"/>
        <v>1792</v>
      </c>
      <c r="M432" s="101"/>
      <c r="N432" s="101"/>
      <c r="O432" s="101"/>
    </row>
    <row r="433" spans="1:224" s="2" customFormat="1">
      <c r="A433" s="55" t="s">
        <v>443</v>
      </c>
      <c r="B433" s="42" t="s">
        <v>989</v>
      </c>
      <c r="C433" s="280" t="s">
        <v>321</v>
      </c>
      <c r="D433" s="470">
        <v>0</v>
      </c>
      <c r="E433" s="167">
        <v>0</v>
      </c>
      <c r="F433" s="471">
        <v>0</v>
      </c>
      <c r="G433" s="385">
        <v>64</v>
      </c>
      <c r="H433" s="304">
        <v>12</v>
      </c>
      <c r="I433" s="213">
        <f t="shared" si="134"/>
        <v>768</v>
      </c>
      <c r="J433" s="419">
        <f t="shared" si="130"/>
        <v>64</v>
      </c>
      <c r="K433" s="148">
        <f t="shared" si="131"/>
        <v>12</v>
      </c>
      <c r="L433" s="147">
        <f t="shared" si="132"/>
        <v>768</v>
      </c>
      <c r="M433" s="101"/>
      <c r="N433" s="101"/>
      <c r="O433" s="101"/>
    </row>
    <row r="434" spans="1:224" s="2" customFormat="1">
      <c r="A434" s="55" t="s">
        <v>445</v>
      </c>
      <c r="B434" s="42" t="s">
        <v>160</v>
      </c>
      <c r="C434" s="190" t="s">
        <v>321</v>
      </c>
      <c r="D434" s="470">
        <v>0</v>
      </c>
      <c r="E434" s="167">
        <v>0</v>
      </c>
      <c r="F434" s="471">
        <v>0</v>
      </c>
      <c r="G434" s="386">
        <v>21.56</v>
      </c>
      <c r="H434" s="205">
        <v>90</v>
      </c>
      <c r="I434" s="213">
        <f t="shared" si="134"/>
        <v>1940.3999999999999</v>
      </c>
      <c r="J434" s="419">
        <f t="shared" si="130"/>
        <v>21.56</v>
      </c>
      <c r="K434" s="148">
        <f t="shared" si="131"/>
        <v>90</v>
      </c>
      <c r="L434" s="147">
        <f t="shared" si="132"/>
        <v>1940.3999999999999</v>
      </c>
      <c r="M434" s="101"/>
      <c r="N434" s="101"/>
      <c r="O434" s="101"/>
    </row>
    <row r="435" spans="1:224" s="2" customFormat="1">
      <c r="A435" s="55" t="s">
        <v>447</v>
      </c>
      <c r="B435" s="44" t="s">
        <v>990</v>
      </c>
      <c r="C435" s="190" t="s">
        <v>321</v>
      </c>
      <c r="D435" s="470">
        <v>0</v>
      </c>
      <c r="E435" s="167">
        <v>0</v>
      </c>
      <c r="F435" s="471">
        <v>0</v>
      </c>
      <c r="G435" s="387">
        <v>34.764912000000002</v>
      </c>
      <c r="H435" s="305">
        <v>3</v>
      </c>
      <c r="I435" s="213">
        <f t="shared" si="134"/>
        <v>104.294736</v>
      </c>
      <c r="J435" s="419">
        <f t="shared" si="130"/>
        <v>34.764912000000002</v>
      </c>
      <c r="K435" s="148">
        <f t="shared" si="131"/>
        <v>3</v>
      </c>
      <c r="L435" s="147">
        <f t="shared" si="132"/>
        <v>104.294736</v>
      </c>
      <c r="M435" s="101"/>
      <c r="N435" s="101"/>
      <c r="O435" s="101"/>
    </row>
    <row r="436" spans="1:224" s="2" customFormat="1" ht="38.25">
      <c r="A436" s="55" t="s">
        <v>161</v>
      </c>
      <c r="B436" s="44" t="s">
        <v>442</v>
      </c>
      <c r="C436" s="290" t="s">
        <v>321</v>
      </c>
      <c r="D436" s="387">
        <v>33.648099999999999</v>
      </c>
      <c r="E436" s="306">
        <v>9</v>
      </c>
      <c r="F436" s="213">
        <v>302.8329</v>
      </c>
      <c r="G436" s="387">
        <v>33.648099999999999</v>
      </c>
      <c r="H436" s="305">
        <v>18</v>
      </c>
      <c r="I436" s="213">
        <f t="shared" si="134"/>
        <v>605.66579999999999</v>
      </c>
      <c r="J436" s="419">
        <f t="shared" si="130"/>
        <v>0</v>
      </c>
      <c r="K436" s="148">
        <f t="shared" si="131"/>
        <v>9</v>
      </c>
      <c r="L436" s="147">
        <f t="shared" si="132"/>
        <v>302.8329</v>
      </c>
      <c r="M436" s="101"/>
      <c r="N436" s="101"/>
      <c r="O436" s="101"/>
    </row>
    <row r="437" spans="1:224" s="2" customFormat="1">
      <c r="A437" s="55" t="s">
        <v>162</v>
      </c>
      <c r="B437" s="44" t="s">
        <v>444</v>
      </c>
      <c r="C437" s="190" t="s">
        <v>321</v>
      </c>
      <c r="D437" s="387">
        <v>43.44</v>
      </c>
      <c r="E437" s="306">
        <v>9</v>
      </c>
      <c r="F437" s="213">
        <f t="shared" si="133"/>
        <v>390.96</v>
      </c>
      <c r="G437" s="387">
        <v>43.44</v>
      </c>
      <c r="H437" s="305">
        <v>16</v>
      </c>
      <c r="I437" s="213">
        <f t="shared" si="134"/>
        <v>695.04</v>
      </c>
      <c r="J437" s="419">
        <f t="shared" si="130"/>
        <v>0</v>
      </c>
      <c r="K437" s="148">
        <f t="shared" si="131"/>
        <v>7</v>
      </c>
      <c r="L437" s="147">
        <f t="shared" si="132"/>
        <v>304.08</v>
      </c>
      <c r="M437" s="101"/>
      <c r="N437" s="101"/>
      <c r="O437" s="101"/>
    </row>
    <row r="438" spans="1:224" s="2" customFormat="1">
      <c r="A438" s="55" t="s">
        <v>163</v>
      </c>
      <c r="B438" s="44" t="s">
        <v>446</v>
      </c>
      <c r="C438" s="290" t="s">
        <v>321</v>
      </c>
      <c r="D438" s="387">
        <v>41.222499999999997</v>
      </c>
      <c r="E438" s="306">
        <v>5</v>
      </c>
      <c r="F438" s="213">
        <f t="shared" si="133"/>
        <v>206.11249999999998</v>
      </c>
      <c r="G438" s="387">
        <v>41.222499999999997</v>
      </c>
      <c r="H438" s="306">
        <v>8</v>
      </c>
      <c r="I438" s="214">
        <f t="shared" si="134"/>
        <v>329.78</v>
      </c>
      <c r="J438" s="419">
        <f t="shared" si="130"/>
        <v>0</v>
      </c>
      <c r="K438" s="148">
        <f t="shared" si="131"/>
        <v>3</v>
      </c>
      <c r="L438" s="147">
        <f t="shared" si="132"/>
        <v>123.66749999999999</v>
      </c>
      <c r="M438" s="101"/>
      <c r="N438" s="101"/>
      <c r="O438" s="101"/>
    </row>
    <row r="439" spans="1:224" s="2" customFormat="1">
      <c r="A439" s="55" t="s">
        <v>164</v>
      </c>
      <c r="B439" s="44" t="s">
        <v>165</v>
      </c>
      <c r="C439" s="290" t="s">
        <v>321</v>
      </c>
      <c r="D439" s="470">
        <v>0</v>
      </c>
      <c r="E439" s="167">
        <v>0</v>
      </c>
      <c r="F439" s="471">
        <v>0</v>
      </c>
      <c r="G439" s="387">
        <v>12.57</v>
      </c>
      <c r="H439" s="306">
        <v>4</v>
      </c>
      <c r="I439" s="214">
        <f t="shared" si="134"/>
        <v>50.28</v>
      </c>
      <c r="J439" s="419">
        <f t="shared" si="130"/>
        <v>12.57</v>
      </c>
      <c r="K439" s="148">
        <f t="shared" si="131"/>
        <v>4</v>
      </c>
      <c r="L439" s="147">
        <f t="shared" si="132"/>
        <v>50.28</v>
      </c>
      <c r="M439" s="101"/>
      <c r="N439" s="101"/>
      <c r="O439" s="101"/>
    </row>
    <row r="440" spans="1:224" s="2" customFormat="1">
      <c r="A440" s="55" t="s">
        <v>166</v>
      </c>
      <c r="B440" s="44" t="s">
        <v>167</v>
      </c>
      <c r="C440" s="290" t="s">
        <v>321</v>
      </c>
      <c r="D440" s="470">
        <v>0</v>
      </c>
      <c r="E440" s="167">
        <v>0</v>
      </c>
      <c r="F440" s="471">
        <v>0</v>
      </c>
      <c r="G440" s="387">
        <v>17.010000000000002</v>
      </c>
      <c r="H440" s="306">
        <v>7</v>
      </c>
      <c r="I440" s="214">
        <f t="shared" si="134"/>
        <v>119.07000000000001</v>
      </c>
      <c r="J440" s="419">
        <f t="shared" si="130"/>
        <v>17.010000000000002</v>
      </c>
      <c r="K440" s="148">
        <f t="shared" si="131"/>
        <v>7</v>
      </c>
      <c r="L440" s="147">
        <f t="shared" si="132"/>
        <v>119.07000000000001</v>
      </c>
      <c r="M440" s="101"/>
      <c r="N440" s="101"/>
      <c r="O440" s="101"/>
    </row>
    <row r="441" spans="1:224" s="2" customFormat="1">
      <c r="A441" s="55" t="s">
        <v>168</v>
      </c>
      <c r="B441" s="44" t="s">
        <v>448</v>
      </c>
      <c r="C441" s="290" t="s">
        <v>321</v>
      </c>
      <c r="D441" s="387">
        <v>13.885</v>
      </c>
      <c r="E441" s="306">
        <v>5</v>
      </c>
      <c r="F441" s="213">
        <f t="shared" si="133"/>
        <v>69.424999999999997</v>
      </c>
      <c r="G441" s="387">
        <v>13.885</v>
      </c>
      <c r="H441" s="306">
        <v>8</v>
      </c>
      <c r="I441" s="214">
        <f t="shared" si="134"/>
        <v>111.08</v>
      </c>
      <c r="J441" s="419">
        <f t="shared" si="130"/>
        <v>0</v>
      </c>
      <c r="K441" s="148">
        <f t="shared" si="131"/>
        <v>3</v>
      </c>
      <c r="L441" s="147">
        <f t="shared" si="132"/>
        <v>41.655000000000001</v>
      </c>
      <c r="M441" s="101"/>
      <c r="N441" s="101"/>
      <c r="O441" s="101"/>
    </row>
    <row r="442" spans="1:224" s="2" customFormat="1" ht="25.5">
      <c r="A442" s="55" t="s">
        <v>169</v>
      </c>
      <c r="B442" s="44" t="s">
        <v>170</v>
      </c>
      <c r="C442" s="290" t="s">
        <v>321</v>
      </c>
      <c r="D442" s="468">
        <v>0</v>
      </c>
      <c r="E442" s="306">
        <v>0</v>
      </c>
      <c r="F442" s="469">
        <v>0</v>
      </c>
      <c r="G442" s="387">
        <v>2495.6</v>
      </c>
      <c r="H442" s="306">
        <v>1</v>
      </c>
      <c r="I442" s="214">
        <f t="shared" si="134"/>
        <v>2495.6</v>
      </c>
      <c r="J442" s="419">
        <f t="shared" si="130"/>
        <v>2495.6</v>
      </c>
      <c r="K442" s="148">
        <f t="shared" si="131"/>
        <v>1</v>
      </c>
      <c r="L442" s="147">
        <f t="shared" si="132"/>
        <v>2495.6</v>
      </c>
      <c r="M442" s="101"/>
      <c r="N442" s="101"/>
      <c r="O442" s="101"/>
    </row>
    <row r="443" spans="1:224" s="2" customFormat="1" ht="25.5">
      <c r="A443" s="55" t="s">
        <v>171</v>
      </c>
      <c r="B443" s="44" t="s">
        <v>172</v>
      </c>
      <c r="C443" s="290" t="s">
        <v>321</v>
      </c>
      <c r="D443" s="468">
        <v>0</v>
      </c>
      <c r="E443" s="306">
        <v>0</v>
      </c>
      <c r="F443" s="469">
        <v>0</v>
      </c>
      <c r="G443" s="387">
        <v>141.1</v>
      </c>
      <c r="H443" s="306">
        <v>1</v>
      </c>
      <c r="I443" s="214">
        <f t="shared" si="134"/>
        <v>141.1</v>
      </c>
      <c r="J443" s="419">
        <f t="shared" si="130"/>
        <v>141.1</v>
      </c>
      <c r="K443" s="148">
        <f t="shared" si="131"/>
        <v>1</v>
      </c>
      <c r="L443" s="147">
        <f t="shared" si="132"/>
        <v>141.1</v>
      </c>
      <c r="M443" s="101"/>
      <c r="N443" s="101"/>
      <c r="O443" s="101"/>
    </row>
    <row r="444" spans="1:224" s="4" customFormat="1">
      <c r="A444" s="29" t="s">
        <v>449</v>
      </c>
      <c r="B444" s="30" t="s">
        <v>450</v>
      </c>
      <c r="C444" s="289"/>
      <c r="D444" s="384"/>
      <c r="E444" s="307"/>
      <c r="F444" s="230">
        <f>SUM(F445)</f>
        <v>86.9</v>
      </c>
      <c r="G444" s="384"/>
      <c r="H444" s="307"/>
      <c r="I444" s="230">
        <f>SUM(I445)</f>
        <v>871.5</v>
      </c>
      <c r="J444" s="354"/>
      <c r="K444" s="152"/>
      <c r="L444" s="230">
        <f>SUM(L445)</f>
        <v>784.6</v>
      </c>
      <c r="M444" s="115"/>
      <c r="N444" s="115"/>
      <c r="O444" s="115"/>
      <c r="P444" s="75"/>
      <c r="Q444" s="75"/>
      <c r="R444" s="75"/>
      <c r="S444" s="75"/>
      <c r="T444" s="75"/>
      <c r="U444" s="75"/>
      <c r="V444" s="75"/>
      <c r="W444" s="75"/>
      <c r="X444" s="75"/>
      <c r="Y444" s="75"/>
      <c r="Z444" s="75"/>
      <c r="AA444" s="75"/>
      <c r="AB444" s="75"/>
      <c r="AC444" s="75"/>
      <c r="AD444" s="75"/>
      <c r="AE444" s="75"/>
      <c r="AF444" s="75"/>
      <c r="AG444" s="75"/>
      <c r="AH444" s="75"/>
      <c r="AI444" s="75"/>
      <c r="AJ444" s="75"/>
      <c r="AK444" s="75"/>
      <c r="AL444" s="75"/>
      <c r="AM444" s="75"/>
      <c r="AN444" s="75"/>
      <c r="AO444" s="75"/>
      <c r="AP444" s="75"/>
      <c r="AQ444" s="75"/>
      <c r="AR444" s="75"/>
      <c r="AS444" s="75"/>
      <c r="AT444" s="75"/>
      <c r="AU444" s="75"/>
      <c r="AV444" s="75"/>
      <c r="AW444" s="75"/>
      <c r="AX444" s="75"/>
      <c r="AY444" s="75"/>
      <c r="AZ444" s="75"/>
      <c r="BA444" s="75"/>
      <c r="BB444" s="75"/>
      <c r="BC444" s="75"/>
      <c r="BD444" s="75"/>
      <c r="BE444" s="75"/>
      <c r="BF444" s="75"/>
      <c r="BG444" s="75"/>
      <c r="BH444" s="75"/>
      <c r="BI444" s="75"/>
      <c r="BJ444" s="75"/>
      <c r="BK444" s="75"/>
      <c r="BL444" s="75"/>
      <c r="BM444" s="75"/>
      <c r="BN444" s="75"/>
      <c r="BO444" s="75"/>
      <c r="BP444" s="75"/>
      <c r="BQ444" s="75"/>
      <c r="BR444" s="75"/>
      <c r="BS444" s="75"/>
      <c r="BT444" s="75"/>
      <c r="BU444" s="75"/>
      <c r="BV444" s="75"/>
      <c r="BW444" s="75"/>
      <c r="BX444" s="75"/>
      <c r="BY444" s="75"/>
      <c r="BZ444" s="75"/>
      <c r="CA444" s="75"/>
      <c r="CB444" s="75"/>
      <c r="CC444" s="75"/>
      <c r="CD444" s="75"/>
      <c r="CE444" s="75"/>
    </row>
    <row r="445" spans="1:224" s="2" customFormat="1">
      <c r="A445" s="55" t="s">
        <v>451</v>
      </c>
      <c r="B445" s="44" t="s">
        <v>452</v>
      </c>
      <c r="C445" s="290" t="s">
        <v>321</v>
      </c>
      <c r="D445" s="387">
        <v>28.966666666666669</v>
      </c>
      <c r="E445" s="308">
        <v>3</v>
      </c>
      <c r="F445" s="213">
        <f>E445*D445</f>
        <v>86.9</v>
      </c>
      <c r="G445" s="387">
        <v>41.5</v>
      </c>
      <c r="H445" s="308">
        <v>21</v>
      </c>
      <c r="I445" s="214">
        <f>H445*G445</f>
        <v>871.5</v>
      </c>
      <c r="J445" s="419">
        <f t="shared" si="130"/>
        <v>12.533333333333331</v>
      </c>
      <c r="K445" s="148">
        <f t="shared" si="131"/>
        <v>18</v>
      </c>
      <c r="L445" s="147">
        <f t="shared" si="132"/>
        <v>784.6</v>
      </c>
      <c r="M445" s="101"/>
      <c r="N445" s="101"/>
      <c r="O445" s="101"/>
    </row>
    <row r="446" spans="1:224" s="11" customFormat="1" ht="13.5">
      <c r="A446" s="501" t="s">
        <v>453</v>
      </c>
      <c r="B446" s="502"/>
      <c r="C446" s="291"/>
      <c r="D446" s="388"/>
      <c r="E446" s="215"/>
      <c r="F446" s="216">
        <f>F428</f>
        <v>1816.3604</v>
      </c>
      <c r="G446" s="388"/>
      <c r="H446" s="215"/>
      <c r="I446" s="216">
        <f>I428</f>
        <v>12696.460536000001</v>
      </c>
      <c r="J446" s="424"/>
      <c r="K446" s="144"/>
      <c r="L446" s="216">
        <f>L428</f>
        <v>10880.100135999999</v>
      </c>
      <c r="M446" s="111"/>
      <c r="N446" s="111"/>
      <c r="O446" s="111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</row>
    <row r="447" spans="1:224" s="4" customFormat="1" ht="26.25" customHeight="1">
      <c r="A447" s="23" t="s">
        <v>454</v>
      </c>
      <c r="B447" s="24" t="s">
        <v>455</v>
      </c>
      <c r="C447" s="263"/>
      <c r="D447" s="347"/>
      <c r="E447" s="172"/>
      <c r="F447" s="172"/>
      <c r="G447" s="347"/>
      <c r="H447" s="172"/>
      <c r="I447" s="172"/>
      <c r="J447" s="424"/>
      <c r="K447" s="144"/>
      <c r="L447" s="144"/>
      <c r="M447" s="112"/>
      <c r="N447" s="112"/>
      <c r="O447" s="112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3"/>
      <c r="CO447" s="3"/>
      <c r="CP447" s="3"/>
      <c r="CQ447" s="3"/>
      <c r="CR447" s="3"/>
      <c r="CS447" s="3"/>
      <c r="CT447" s="3"/>
      <c r="CU447" s="3"/>
      <c r="CV447" s="3"/>
      <c r="CW447" s="3"/>
      <c r="CX447" s="3"/>
      <c r="CY447" s="3"/>
      <c r="CZ447" s="3"/>
      <c r="DA447" s="3"/>
      <c r="DB447" s="3"/>
      <c r="DC447" s="3"/>
      <c r="DD447" s="3"/>
      <c r="DE447" s="3"/>
      <c r="DF447" s="3"/>
      <c r="DG447" s="3"/>
      <c r="DH447" s="3"/>
      <c r="DI447" s="3"/>
      <c r="DJ447" s="3"/>
      <c r="DK447" s="3"/>
      <c r="DL447" s="3"/>
      <c r="DM447" s="3"/>
      <c r="DN447" s="3"/>
      <c r="DO447" s="3"/>
      <c r="DP447" s="3"/>
      <c r="DQ447" s="3"/>
      <c r="DR447" s="3"/>
      <c r="DS447" s="3"/>
      <c r="DT447" s="3"/>
      <c r="DU447" s="3"/>
      <c r="DV447" s="3"/>
      <c r="DW447" s="3"/>
      <c r="DX447" s="3"/>
      <c r="DY447" s="3"/>
      <c r="DZ447" s="3"/>
      <c r="EA447" s="3"/>
      <c r="EB447" s="3"/>
      <c r="EC447" s="3"/>
      <c r="ED447" s="3"/>
      <c r="EE447" s="3"/>
      <c r="EF447" s="3"/>
      <c r="EG447" s="3"/>
      <c r="EH447" s="3"/>
      <c r="EI447" s="3"/>
      <c r="EJ447" s="3"/>
      <c r="EK447" s="3"/>
      <c r="EL447" s="3"/>
      <c r="EM447" s="3"/>
      <c r="EN447" s="3"/>
      <c r="EO447" s="3"/>
      <c r="EP447" s="3"/>
      <c r="EQ447" s="3"/>
      <c r="ER447" s="3"/>
      <c r="ES447" s="3"/>
      <c r="ET447" s="3"/>
      <c r="EU447" s="3"/>
      <c r="EV447" s="3"/>
      <c r="EW447" s="3"/>
      <c r="EX447" s="3"/>
      <c r="EY447" s="3"/>
      <c r="EZ447" s="3"/>
      <c r="FA447" s="3"/>
      <c r="FB447" s="3"/>
      <c r="FC447" s="3"/>
      <c r="FD447" s="3"/>
      <c r="FE447" s="3"/>
      <c r="FF447" s="3"/>
      <c r="FG447" s="3"/>
      <c r="FH447" s="3"/>
      <c r="FI447" s="3"/>
      <c r="FJ447" s="3"/>
      <c r="FK447" s="3"/>
      <c r="FL447" s="3"/>
      <c r="FM447" s="3"/>
      <c r="FN447" s="3"/>
      <c r="FO447" s="3"/>
      <c r="FP447" s="3"/>
      <c r="FQ447" s="3"/>
      <c r="FR447" s="3"/>
      <c r="FS447" s="3"/>
      <c r="FT447" s="3"/>
      <c r="FU447" s="3"/>
      <c r="FV447" s="3"/>
      <c r="FW447" s="3"/>
      <c r="FX447" s="3"/>
      <c r="FY447" s="3"/>
      <c r="FZ447" s="3"/>
      <c r="GA447" s="3"/>
      <c r="GB447" s="3"/>
      <c r="GC447" s="3"/>
      <c r="GD447" s="3"/>
      <c r="GE447" s="3"/>
      <c r="GF447" s="3"/>
      <c r="GG447" s="3"/>
      <c r="GH447" s="3"/>
      <c r="GI447" s="3"/>
      <c r="GJ447" s="3"/>
      <c r="GK447" s="3"/>
      <c r="GL447" s="3"/>
      <c r="GM447" s="3"/>
      <c r="GN447" s="3"/>
      <c r="GO447" s="3"/>
      <c r="GP447" s="3"/>
      <c r="GQ447" s="3"/>
      <c r="GR447" s="3"/>
      <c r="GS447" s="3"/>
      <c r="GT447" s="3"/>
      <c r="GU447" s="3"/>
      <c r="GV447" s="3"/>
      <c r="GW447" s="3"/>
      <c r="GX447" s="3"/>
      <c r="GY447" s="3"/>
      <c r="GZ447" s="3"/>
      <c r="HA447" s="3"/>
      <c r="HB447" s="3"/>
      <c r="HC447" s="3"/>
      <c r="HD447" s="3"/>
      <c r="HE447" s="3"/>
      <c r="HF447" s="3"/>
      <c r="HG447" s="3"/>
      <c r="HH447" s="3"/>
      <c r="HI447" s="3"/>
      <c r="HJ447" s="3"/>
      <c r="HK447" s="3"/>
      <c r="HL447" s="3"/>
      <c r="HM447" s="3"/>
      <c r="HN447" s="3"/>
      <c r="HO447" s="3"/>
      <c r="HP447" s="3"/>
    </row>
    <row r="448" spans="1:224" s="13" customFormat="1" ht="25.5">
      <c r="A448" s="77" t="s">
        <v>456</v>
      </c>
      <c r="B448" s="78" t="s">
        <v>457</v>
      </c>
      <c r="C448" s="292"/>
      <c r="D448" s="389"/>
      <c r="E448" s="232"/>
      <c r="F448" s="233">
        <f>F449+F452+F456+F454</f>
        <v>2881.3590000000004</v>
      </c>
      <c r="G448" s="389"/>
      <c r="H448" s="232"/>
      <c r="I448" s="233">
        <f>I449+I452+I456+I454</f>
        <v>5456.2176323529411</v>
      </c>
      <c r="J448" s="348"/>
      <c r="K448" s="145"/>
      <c r="L448" s="233">
        <f>L449+L452+L456+L454</f>
        <v>2574.8586323529416</v>
      </c>
      <c r="M448" s="113"/>
      <c r="N448" s="113"/>
      <c r="O448" s="11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</row>
    <row r="449" spans="1:83" s="13" customFormat="1">
      <c r="A449" s="79" t="s">
        <v>458</v>
      </c>
      <c r="B449" s="80" t="s">
        <v>173</v>
      </c>
      <c r="C449" s="293"/>
      <c r="D449" s="390"/>
      <c r="E449" s="234"/>
      <c r="F449" s="234">
        <f>SUM(F450:F451)</f>
        <v>1834.701</v>
      </c>
      <c r="G449" s="390"/>
      <c r="H449" s="234"/>
      <c r="I449" s="234">
        <f>SUM(I450:I451)</f>
        <v>2599.1597499999998</v>
      </c>
      <c r="J449" s="354"/>
      <c r="K449" s="146"/>
      <c r="L449" s="234">
        <f>SUM(L450:L451)</f>
        <v>764.45875000000001</v>
      </c>
      <c r="M449" s="107"/>
      <c r="N449" s="107"/>
      <c r="O449" s="107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</row>
    <row r="450" spans="1:83" s="2" customFormat="1">
      <c r="A450" s="33" t="s">
        <v>174</v>
      </c>
      <c r="B450" s="42" t="s">
        <v>459</v>
      </c>
      <c r="C450" s="294" t="s">
        <v>321</v>
      </c>
      <c r="D450" s="386">
        <v>25.354150000000001</v>
      </c>
      <c r="E450" s="235">
        <v>60</v>
      </c>
      <c r="F450" s="236">
        <f>D450*E450</f>
        <v>1521.249</v>
      </c>
      <c r="G450" s="391">
        <v>25.354150000000001</v>
      </c>
      <c r="H450" s="235">
        <v>85</v>
      </c>
      <c r="I450" s="237">
        <f>G450*H450</f>
        <v>2155.10275</v>
      </c>
      <c r="J450" s="419">
        <f t="shared" si="130"/>
        <v>0</v>
      </c>
      <c r="K450" s="148">
        <f t="shared" si="131"/>
        <v>25</v>
      </c>
      <c r="L450" s="147">
        <f t="shared" si="132"/>
        <v>633.85374999999999</v>
      </c>
      <c r="M450" s="101"/>
      <c r="N450" s="313"/>
      <c r="O450" s="314"/>
    </row>
    <row r="451" spans="1:83" s="2" customFormat="1">
      <c r="A451" s="44" t="s">
        <v>175</v>
      </c>
      <c r="B451" s="44" t="s">
        <v>176</v>
      </c>
      <c r="C451" s="294" t="s">
        <v>321</v>
      </c>
      <c r="D451" s="386">
        <v>5.2241999999999997</v>
      </c>
      <c r="E451" s="235">
        <v>60</v>
      </c>
      <c r="F451" s="236">
        <f>D451*E451</f>
        <v>313.452</v>
      </c>
      <c r="G451" s="391">
        <v>5.2241999999999997</v>
      </c>
      <c r="H451" s="235">
        <v>85</v>
      </c>
      <c r="I451" s="237">
        <f>G451*H451</f>
        <v>444.05699999999996</v>
      </c>
      <c r="J451" s="419">
        <f t="shared" si="130"/>
        <v>0</v>
      </c>
      <c r="K451" s="148">
        <f t="shared" si="131"/>
        <v>25</v>
      </c>
      <c r="L451" s="147">
        <f t="shared" si="132"/>
        <v>130.60499999999996</v>
      </c>
      <c r="M451" s="101"/>
      <c r="N451" s="313"/>
      <c r="O451" s="314"/>
    </row>
    <row r="452" spans="1:83" s="2" customFormat="1">
      <c r="A452" s="79" t="s">
        <v>460</v>
      </c>
      <c r="B452" s="80" t="s">
        <v>177</v>
      </c>
      <c r="C452" s="293"/>
      <c r="D452" s="390"/>
      <c r="E452" s="234"/>
      <c r="F452" s="234">
        <f>SUM(F453)</f>
        <v>0</v>
      </c>
      <c r="G452" s="390"/>
      <c r="H452" s="234"/>
      <c r="I452" s="234">
        <f>SUM(I453)</f>
        <v>550</v>
      </c>
      <c r="J452" s="354"/>
      <c r="K452" s="152"/>
      <c r="L452" s="234">
        <f>SUM(L453)</f>
        <v>550</v>
      </c>
      <c r="M452" s="107"/>
      <c r="N452" s="107"/>
      <c r="O452" s="107"/>
    </row>
    <row r="453" spans="1:83" s="2" customFormat="1">
      <c r="A453" s="40" t="s">
        <v>178</v>
      </c>
      <c r="B453" s="44" t="s">
        <v>179</v>
      </c>
      <c r="C453" s="294" t="s">
        <v>321</v>
      </c>
      <c r="D453" s="466">
        <v>0</v>
      </c>
      <c r="E453" s="235">
        <v>0</v>
      </c>
      <c r="F453" s="235">
        <v>0</v>
      </c>
      <c r="G453" s="391">
        <v>550</v>
      </c>
      <c r="H453" s="235">
        <v>1</v>
      </c>
      <c r="I453" s="237">
        <f>G453*H453</f>
        <v>550</v>
      </c>
      <c r="J453" s="419">
        <f t="shared" si="130"/>
        <v>550</v>
      </c>
      <c r="K453" s="148">
        <f t="shared" si="131"/>
        <v>1</v>
      </c>
      <c r="L453" s="147">
        <f t="shared" si="132"/>
        <v>550</v>
      </c>
      <c r="M453" s="101"/>
      <c r="N453" s="313"/>
      <c r="O453" s="314"/>
    </row>
    <row r="454" spans="1:83" s="2" customFormat="1" ht="25.5">
      <c r="A454" s="79" t="s">
        <v>461</v>
      </c>
      <c r="B454" s="80" t="s">
        <v>180</v>
      </c>
      <c r="C454" s="293"/>
      <c r="D454" s="390"/>
      <c r="E454" s="234"/>
      <c r="F454" s="234">
        <f>SUM(F455)</f>
        <v>0</v>
      </c>
      <c r="G454" s="390"/>
      <c r="H454" s="234"/>
      <c r="I454" s="234">
        <f>SUM(I455)</f>
        <v>1080.6548823529413</v>
      </c>
      <c r="J454" s="354"/>
      <c r="K454" s="152"/>
      <c r="L454" s="234">
        <f>SUM(L455)</f>
        <v>1080.6548823529413</v>
      </c>
      <c r="M454" s="107"/>
      <c r="N454" s="107"/>
      <c r="O454" s="107"/>
    </row>
    <row r="455" spans="1:83" s="2" customFormat="1">
      <c r="A455" s="33" t="s">
        <v>181</v>
      </c>
      <c r="B455" s="81" t="s">
        <v>182</v>
      </c>
      <c r="C455" s="294" t="s">
        <v>321</v>
      </c>
      <c r="D455" s="466">
        <v>0</v>
      </c>
      <c r="E455" s="238">
        <v>0</v>
      </c>
      <c r="F455" s="235">
        <v>0</v>
      </c>
      <c r="G455" s="386">
        <v>1080.6548823529413</v>
      </c>
      <c r="H455" s="239">
        <v>1</v>
      </c>
      <c r="I455" s="237">
        <f>G455*H455</f>
        <v>1080.6548823529413</v>
      </c>
      <c r="J455" s="419">
        <f t="shared" si="130"/>
        <v>1080.6548823529413</v>
      </c>
      <c r="K455" s="148">
        <f t="shared" si="131"/>
        <v>1</v>
      </c>
      <c r="L455" s="147">
        <f t="shared" si="132"/>
        <v>1080.6548823529413</v>
      </c>
      <c r="M455" s="101"/>
      <c r="N455" s="313"/>
      <c r="O455" s="314"/>
    </row>
    <row r="456" spans="1:83" s="2" customFormat="1">
      <c r="A456" s="79" t="s">
        <v>463</v>
      </c>
      <c r="B456" s="80" t="s">
        <v>183</v>
      </c>
      <c r="C456" s="293"/>
      <c r="D456" s="390"/>
      <c r="E456" s="234"/>
      <c r="F456" s="234">
        <f>SUM(F457:F460)</f>
        <v>1046.6580000000001</v>
      </c>
      <c r="G456" s="390"/>
      <c r="H456" s="234"/>
      <c r="I456" s="234">
        <f>SUM(I457:I460)</f>
        <v>1226.403</v>
      </c>
      <c r="J456" s="354"/>
      <c r="K456" s="152"/>
      <c r="L456" s="234">
        <f>SUM(L457:L460)</f>
        <v>179.74500000000006</v>
      </c>
      <c r="M456" s="107"/>
      <c r="N456" s="107"/>
      <c r="O456" s="107"/>
    </row>
    <row r="457" spans="1:83" s="13" customFormat="1">
      <c r="A457" s="44" t="s">
        <v>184</v>
      </c>
      <c r="B457" s="44" t="s">
        <v>462</v>
      </c>
      <c r="C457" s="290" t="s">
        <v>321</v>
      </c>
      <c r="D457" s="386">
        <v>18.975000000000001</v>
      </c>
      <c r="E457" s="235">
        <v>18</v>
      </c>
      <c r="F457" s="236">
        <f>D457*E457</f>
        <v>341.55</v>
      </c>
      <c r="G457" s="386">
        <v>18.975000000000001</v>
      </c>
      <c r="H457" s="235">
        <v>25</v>
      </c>
      <c r="I457" s="237">
        <f>G457*H457</f>
        <v>474.37500000000006</v>
      </c>
      <c r="J457" s="419">
        <f t="shared" si="130"/>
        <v>0</v>
      </c>
      <c r="K457" s="148">
        <f t="shared" si="131"/>
        <v>7</v>
      </c>
      <c r="L457" s="147">
        <f t="shared" si="132"/>
        <v>132.82500000000005</v>
      </c>
      <c r="M457" s="101"/>
      <c r="N457" s="313"/>
      <c r="O457" s="314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</row>
    <row r="458" spans="1:83" s="2" customFormat="1">
      <c r="A458" s="44" t="s">
        <v>185</v>
      </c>
      <c r="B458" s="44" t="s">
        <v>464</v>
      </c>
      <c r="C458" s="290" t="s">
        <v>321</v>
      </c>
      <c r="D458" s="386">
        <v>222.744</v>
      </c>
      <c r="E458" s="235">
        <v>2</v>
      </c>
      <c r="F458" s="236">
        <f>D458*E458</f>
        <v>445.488</v>
      </c>
      <c r="G458" s="391">
        <v>222.744</v>
      </c>
      <c r="H458" s="240">
        <v>2</v>
      </c>
      <c r="I458" s="236">
        <f>G458*H458</f>
        <v>445.488</v>
      </c>
      <c r="J458" s="419">
        <f t="shared" si="130"/>
        <v>0</v>
      </c>
      <c r="K458" s="148">
        <f t="shared" si="131"/>
        <v>0</v>
      </c>
      <c r="L458" s="147">
        <f t="shared" si="132"/>
        <v>0</v>
      </c>
      <c r="M458" s="101"/>
      <c r="N458" s="313"/>
      <c r="O458" s="314"/>
    </row>
    <row r="459" spans="1:83" s="2" customFormat="1">
      <c r="A459" s="44" t="s">
        <v>186</v>
      </c>
      <c r="B459" s="44" t="s">
        <v>465</v>
      </c>
      <c r="C459" s="290" t="s">
        <v>321</v>
      </c>
      <c r="D459" s="386">
        <v>10.635</v>
      </c>
      <c r="E459" s="235">
        <v>20</v>
      </c>
      <c r="F459" s="236">
        <f>D459*E459</f>
        <v>212.7</v>
      </c>
      <c r="G459" s="391">
        <v>10.635</v>
      </c>
      <c r="H459" s="240">
        <v>20</v>
      </c>
      <c r="I459" s="236">
        <f>G459*H459</f>
        <v>212.7</v>
      </c>
      <c r="J459" s="419">
        <f t="shared" si="130"/>
        <v>0</v>
      </c>
      <c r="K459" s="148">
        <f t="shared" si="131"/>
        <v>0</v>
      </c>
      <c r="L459" s="147">
        <f t="shared" si="132"/>
        <v>0</v>
      </c>
      <c r="M459" s="101"/>
      <c r="N459" s="313"/>
      <c r="O459" s="314"/>
    </row>
    <row r="460" spans="1:83" s="2" customFormat="1">
      <c r="A460" s="44" t="s">
        <v>187</v>
      </c>
      <c r="B460" s="44" t="s">
        <v>466</v>
      </c>
      <c r="C460" s="290" t="s">
        <v>321</v>
      </c>
      <c r="D460" s="386">
        <v>3.91</v>
      </c>
      <c r="E460" s="235">
        <v>12</v>
      </c>
      <c r="F460" s="236">
        <f>D460*E460</f>
        <v>46.92</v>
      </c>
      <c r="G460" s="391">
        <v>3.91</v>
      </c>
      <c r="H460" s="240">
        <v>24</v>
      </c>
      <c r="I460" s="236">
        <f>G460*H460</f>
        <v>93.84</v>
      </c>
      <c r="J460" s="419">
        <f t="shared" si="130"/>
        <v>0</v>
      </c>
      <c r="K460" s="148">
        <f t="shared" si="131"/>
        <v>12</v>
      </c>
      <c r="L460" s="147">
        <f t="shared" si="132"/>
        <v>46.92</v>
      </c>
      <c r="M460" s="101"/>
      <c r="N460" s="313"/>
      <c r="O460" s="314"/>
    </row>
    <row r="461" spans="1:83" s="2" customFormat="1">
      <c r="A461" s="78" t="s">
        <v>467</v>
      </c>
      <c r="B461" s="78" t="s">
        <v>468</v>
      </c>
      <c r="C461" s="233"/>
      <c r="D461" s="392"/>
      <c r="E461" s="233"/>
      <c r="F461" s="233">
        <f>F462</f>
        <v>914.96</v>
      </c>
      <c r="G461" s="392"/>
      <c r="H461" s="233"/>
      <c r="I461" s="233">
        <f>I462</f>
        <v>914.96</v>
      </c>
      <c r="J461" s="348">
        <f t="shared" si="130"/>
        <v>0</v>
      </c>
      <c r="K461" s="467">
        <f t="shared" si="131"/>
        <v>0</v>
      </c>
      <c r="L461" s="145">
        <f t="shared" si="132"/>
        <v>0</v>
      </c>
      <c r="M461" s="113"/>
      <c r="N461" s="113"/>
      <c r="O461" s="113"/>
    </row>
    <row r="462" spans="1:83" s="2" customFormat="1" ht="17.25" customHeight="1">
      <c r="A462" s="40" t="s">
        <v>188</v>
      </c>
      <c r="B462" s="159" t="s">
        <v>189</v>
      </c>
      <c r="C462" s="290" t="s">
        <v>321</v>
      </c>
      <c r="D462" s="386"/>
      <c r="E462" s="238"/>
      <c r="F462" s="236">
        <v>914.96</v>
      </c>
      <c r="G462" s="391"/>
      <c r="H462" s="239"/>
      <c r="I462" s="236">
        <v>914.96</v>
      </c>
      <c r="J462" s="419">
        <f t="shared" si="130"/>
        <v>0</v>
      </c>
      <c r="K462" s="148">
        <f t="shared" si="131"/>
        <v>0</v>
      </c>
      <c r="L462" s="147">
        <f t="shared" si="132"/>
        <v>0</v>
      </c>
      <c r="M462" s="101"/>
      <c r="N462" s="313"/>
      <c r="O462" s="314"/>
    </row>
    <row r="463" spans="1:83" s="2" customFormat="1" ht="25.5">
      <c r="A463" s="82" t="s">
        <v>469</v>
      </c>
      <c r="B463" s="78" t="s">
        <v>470</v>
      </c>
      <c r="C463" s="233"/>
      <c r="D463" s="392"/>
      <c r="E463" s="233"/>
      <c r="F463" s="233">
        <f>F466+F464+F468</f>
        <v>1180.55</v>
      </c>
      <c r="G463" s="392"/>
      <c r="H463" s="233"/>
      <c r="I463" s="233">
        <f>I466+I464+I468</f>
        <v>6923.18</v>
      </c>
      <c r="J463" s="348"/>
      <c r="K463" s="145"/>
      <c r="L463" s="233">
        <f>L466+L464+L468</f>
        <v>5742.63</v>
      </c>
      <c r="M463" s="113"/>
      <c r="N463" s="113"/>
      <c r="O463" s="113"/>
    </row>
    <row r="464" spans="1:83" s="2" customFormat="1">
      <c r="A464" s="29" t="s">
        <v>472</v>
      </c>
      <c r="B464" s="80" t="s">
        <v>190</v>
      </c>
      <c r="C464" s="234"/>
      <c r="D464" s="390"/>
      <c r="E464" s="234"/>
      <c r="F464" s="234">
        <f>SUM(F465:F465)</f>
        <v>600</v>
      </c>
      <c r="G464" s="390"/>
      <c r="H464" s="234"/>
      <c r="I464" s="234">
        <f>SUM(I465:I465)</f>
        <v>600</v>
      </c>
      <c r="J464" s="354"/>
      <c r="K464" s="146"/>
      <c r="L464" s="234">
        <f>SUM(L465:L465)</f>
        <v>0</v>
      </c>
      <c r="M464" s="107"/>
      <c r="N464" s="107"/>
      <c r="O464" s="107"/>
    </row>
    <row r="465" spans="1:224" s="2" customFormat="1" ht="23.25" customHeight="1">
      <c r="A465" s="33" t="s">
        <v>191</v>
      </c>
      <c r="B465" s="44" t="s">
        <v>471</v>
      </c>
      <c r="C465" s="290" t="s">
        <v>321</v>
      </c>
      <c r="D465" s="386">
        <v>600</v>
      </c>
      <c r="E465" s="235">
        <v>1</v>
      </c>
      <c r="F465" s="236">
        <f>D465*E465</f>
        <v>600</v>
      </c>
      <c r="G465" s="386">
        <v>600</v>
      </c>
      <c r="H465" s="235">
        <v>1</v>
      </c>
      <c r="I465" s="237">
        <f>G465*H465</f>
        <v>600</v>
      </c>
      <c r="J465" s="420">
        <f t="shared" si="130"/>
        <v>0</v>
      </c>
      <c r="K465" s="148">
        <f t="shared" si="131"/>
        <v>0</v>
      </c>
      <c r="L465" s="148">
        <f t="shared" si="132"/>
        <v>0</v>
      </c>
      <c r="M465" s="101"/>
      <c r="N465" s="313"/>
      <c r="O465" s="101"/>
    </row>
    <row r="466" spans="1:224" s="2" customFormat="1">
      <c r="A466" s="29" t="s">
        <v>192</v>
      </c>
      <c r="B466" s="80" t="s">
        <v>193</v>
      </c>
      <c r="C466" s="234"/>
      <c r="D466" s="390"/>
      <c r="E466" s="234"/>
      <c r="F466" s="234">
        <f>SUM(F467)</f>
        <v>0</v>
      </c>
      <c r="G466" s="390"/>
      <c r="H466" s="234"/>
      <c r="I466" s="234">
        <f>SUM(I467)</f>
        <v>5742.63</v>
      </c>
      <c r="J466" s="354"/>
      <c r="K466" s="146"/>
      <c r="L466" s="234">
        <f>SUM(L467)</f>
        <v>5742.63</v>
      </c>
      <c r="M466" s="107"/>
      <c r="N466" s="107"/>
      <c r="O466" s="107"/>
    </row>
    <row r="467" spans="1:224" s="2" customFormat="1" ht="21.75" customHeight="1">
      <c r="A467" s="33" t="s">
        <v>194</v>
      </c>
      <c r="B467" s="44" t="s">
        <v>195</v>
      </c>
      <c r="C467" s="290" t="s">
        <v>321</v>
      </c>
      <c r="D467" s="466">
        <v>0</v>
      </c>
      <c r="E467" s="235">
        <v>0</v>
      </c>
      <c r="F467" s="235">
        <v>0</v>
      </c>
      <c r="G467" s="393">
        <v>5742.63</v>
      </c>
      <c r="H467" s="235">
        <v>1</v>
      </c>
      <c r="I467" s="237">
        <f>G467*H467</f>
        <v>5742.63</v>
      </c>
      <c r="J467" s="419">
        <f t="shared" si="130"/>
        <v>5742.63</v>
      </c>
      <c r="K467" s="148">
        <f t="shared" si="131"/>
        <v>1</v>
      </c>
      <c r="L467" s="147">
        <f t="shared" si="132"/>
        <v>5742.63</v>
      </c>
      <c r="M467" s="101"/>
      <c r="N467" s="313"/>
      <c r="O467" s="101"/>
    </row>
    <row r="468" spans="1:224" s="2" customFormat="1">
      <c r="A468" s="83" t="s">
        <v>196</v>
      </c>
      <c r="B468" s="80" t="s">
        <v>197</v>
      </c>
      <c r="C468" s="107"/>
      <c r="D468" s="390"/>
      <c r="E468" s="234"/>
      <c r="F468" s="234">
        <f>SUM(F469:F469)</f>
        <v>580.54999999999995</v>
      </c>
      <c r="G468" s="390"/>
      <c r="H468" s="234"/>
      <c r="I468" s="234">
        <f>SUM(I469:I469)</f>
        <v>580.54999999999995</v>
      </c>
      <c r="J468" s="354"/>
      <c r="K468" s="146"/>
      <c r="L468" s="234">
        <f>SUM(L469:L469)</f>
        <v>0</v>
      </c>
      <c r="M468" s="107"/>
      <c r="N468" s="107"/>
      <c r="O468" s="107"/>
    </row>
    <row r="469" spans="1:224" s="2" customFormat="1" ht="25.5">
      <c r="A469" s="33" t="s">
        <v>198</v>
      </c>
      <c r="B469" s="44" t="s">
        <v>473</v>
      </c>
      <c r="C469" s="290" t="s">
        <v>321</v>
      </c>
      <c r="D469" s="386">
        <f>F469</f>
        <v>580.54999999999995</v>
      </c>
      <c r="E469" s="235">
        <v>1</v>
      </c>
      <c r="F469" s="236">
        <v>580.54999999999995</v>
      </c>
      <c r="G469" s="393">
        <v>580.54999999999995</v>
      </c>
      <c r="H469" s="240">
        <v>1</v>
      </c>
      <c r="I469" s="236">
        <f>G469*H469</f>
        <v>580.54999999999995</v>
      </c>
      <c r="J469" s="420">
        <f t="shared" si="130"/>
        <v>0</v>
      </c>
      <c r="K469" s="148">
        <f t="shared" si="131"/>
        <v>0</v>
      </c>
      <c r="L469" s="148">
        <f t="shared" si="132"/>
        <v>0</v>
      </c>
      <c r="M469" s="101"/>
      <c r="N469" s="313"/>
      <c r="O469" s="101"/>
    </row>
    <row r="470" spans="1:224" s="2" customFormat="1" ht="13.5">
      <c r="A470" s="495" t="s">
        <v>474</v>
      </c>
      <c r="B470" s="496"/>
      <c r="C470" s="295"/>
      <c r="D470" s="394"/>
      <c r="E470" s="241"/>
      <c r="F470" s="242">
        <f>F448+F461+F463</f>
        <v>4976.8690000000006</v>
      </c>
      <c r="G470" s="394"/>
      <c r="H470" s="241"/>
      <c r="I470" s="242">
        <f>I448+I461+I463</f>
        <v>13294.357632352941</v>
      </c>
      <c r="J470" s="425"/>
      <c r="K470" s="120"/>
      <c r="L470" s="242">
        <f>L448+L461+L463</f>
        <v>8317.4886323529427</v>
      </c>
      <c r="M470" s="111"/>
      <c r="N470" s="111"/>
      <c r="O470" s="111"/>
    </row>
    <row r="471" spans="1:224" s="4" customFormat="1">
      <c r="A471" s="23" t="s">
        <v>475</v>
      </c>
      <c r="B471" s="24" t="s">
        <v>476</v>
      </c>
      <c r="C471" s="263"/>
      <c r="D471" s="347"/>
      <c r="E471" s="172"/>
      <c r="F471" s="172"/>
      <c r="G471" s="347"/>
      <c r="H471" s="172"/>
      <c r="I471" s="172"/>
      <c r="J471" s="424"/>
      <c r="K471" s="144"/>
      <c r="L471" s="144"/>
      <c r="M471" s="112"/>
      <c r="N471" s="112"/>
      <c r="O471" s="112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3"/>
      <c r="CR471" s="3"/>
      <c r="CS471" s="3"/>
      <c r="CT471" s="3"/>
      <c r="CU471" s="3"/>
      <c r="CV471" s="3"/>
      <c r="CW471" s="3"/>
      <c r="CX471" s="3"/>
      <c r="CY471" s="3"/>
      <c r="CZ471" s="3"/>
      <c r="DA471" s="3"/>
      <c r="DB471" s="3"/>
      <c r="DC471" s="3"/>
      <c r="DD471" s="3"/>
      <c r="DE471" s="3"/>
      <c r="DF471" s="3"/>
      <c r="DG471" s="3"/>
      <c r="DH471" s="3"/>
      <c r="DI471" s="3"/>
      <c r="DJ471" s="3"/>
      <c r="DK471" s="3"/>
      <c r="DL471" s="3"/>
      <c r="DM471" s="3"/>
      <c r="DN471" s="3"/>
      <c r="DO471" s="3"/>
      <c r="DP471" s="3"/>
      <c r="DQ471" s="3"/>
      <c r="DR471" s="3"/>
      <c r="DS471" s="3"/>
      <c r="DT471" s="3"/>
      <c r="DU471" s="3"/>
      <c r="DV471" s="3"/>
      <c r="DW471" s="3"/>
      <c r="DX471" s="3"/>
      <c r="DY471" s="3"/>
      <c r="DZ471" s="3"/>
      <c r="EA471" s="3"/>
      <c r="EB471" s="3"/>
      <c r="EC471" s="3"/>
      <c r="ED471" s="3"/>
      <c r="EE471" s="3"/>
      <c r="EF471" s="3"/>
      <c r="EG471" s="3"/>
      <c r="EH471" s="3"/>
      <c r="EI471" s="3"/>
      <c r="EJ471" s="3"/>
      <c r="EK471" s="3"/>
      <c r="EL471" s="3"/>
      <c r="EM471" s="3"/>
      <c r="EN471" s="3"/>
      <c r="EO471" s="3"/>
      <c r="EP471" s="3"/>
      <c r="EQ471" s="3"/>
      <c r="ER471" s="3"/>
      <c r="ES471" s="3"/>
      <c r="ET471" s="3"/>
      <c r="EU471" s="3"/>
      <c r="EV471" s="3"/>
      <c r="EW471" s="3"/>
      <c r="EX471" s="3"/>
      <c r="EY471" s="3"/>
      <c r="EZ471" s="3"/>
      <c r="FA471" s="3"/>
      <c r="FB471" s="3"/>
      <c r="FC471" s="3"/>
      <c r="FD471" s="3"/>
      <c r="FE471" s="3"/>
      <c r="FF471" s="3"/>
      <c r="FG471" s="3"/>
      <c r="FH471" s="3"/>
      <c r="FI471" s="3"/>
      <c r="FJ471" s="3"/>
      <c r="FK471" s="3"/>
      <c r="FL471" s="3"/>
      <c r="FM471" s="3"/>
      <c r="FN471" s="3"/>
      <c r="FO471" s="3"/>
      <c r="FP471" s="3"/>
      <c r="FQ471" s="3"/>
      <c r="FR471" s="3"/>
      <c r="FS471" s="3"/>
      <c r="FT471" s="3"/>
      <c r="FU471" s="3"/>
      <c r="FV471" s="3"/>
      <c r="FW471" s="3"/>
      <c r="FX471" s="3"/>
      <c r="FY471" s="3"/>
      <c r="FZ471" s="3"/>
      <c r="GA471" s="3"/>
      <c r="GB471" s="3"/>
      <c r="GC471" s="3"/>
      <c r="GD471" s="3"/>
      <c r="GE471" s="3"/>
      <c r="GF471" s="3"/>
      <c r="GG471" s="3"/>
      <c r="GH471" s="3"/>
      <c r="GI471" s="3"/>
      <c r="GJ471" s="3"/>
      <c r="GK471" s="3"/>
      <c r="GL471" s="3"/>
      <c r="GM471" s="3"/>
      <c r="GN471" s="3"/>
      <c r="GO471" s="3"/>
      <c r="GP471" s="3"/>
      <c r="GQ471" s="3"/>
      <c r="GR471" s="3"/>
      <c r="GS471" s="3"/>
      <c r="GT471" s="3"/>
      <c r="GU471" s="3"/>
      <c r="GV471" s="3"/>
      <c r="GW471" s="3"/>
      <c r="GX471" s="3"/>
      <c r="GY471" s="3"/>
      <c r="GZ471" s="3"/>
      <c r="HA471" s="3"/>
      <c r="HB471" s="3"/>
      <c r="HC471" s="3"/>
      <c r="HD471" s="3"/>
      <c r="HE471" s="3"/>
      <c r="HF471" s="3"/>
      <c r="HG471" s="3"/>
      <c r="HH471" s="3"/>
      <c r="HI471" s="3"/>
      <c r="HJ471" s="3"/>
      <c r="HK471" s="3"/>
      <c r="HL471" s="3"/>
      <c r="HM471" s="3"/>
      <c r="HN471" s="3"/>
      <c r="HO471" s="3"/>
      <c r="HP471" s="3"/>
    </row>
    <row r="472" spans="1:224" s="11" customFormat="1" ht="13.5">
      <c r="A472" s="85" t="s">
        <v>477</v>
      </c>
      <c r="B472" s="78" t="s">
        <v>199</v>
      </c>
      <c r="C472" s="292"/>
      <c r="D472" s="389"/>
      <c r="E472" s="243"/>
      <c r="F472" s="244">
        <f>F473+F475</f>
        <v>4555.3962499999998</v>
      </c>
      <c r="G472" s="389"/>
      <c r="H472" s="243"/>
      <c r="I472" s="244">
        <f>I473+I475</f>
        <v>12715.439999999999</v>
      </c>
      <c r="J472" s="348"/>
      <c r="K472" s="145"/>
      <c r="L472" s="244">
        <f>L473+L475</f>
        <v>8160.0437499999989</v>
      </c>
      <c r="M472" s="113"/>
      <c r="N472" s="113"/>
      <c r="O472" s="11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</row>
    <row r="473" spans="1:224" s="2" customFormat="1" ht="15" customHeight="1">
      <c r="A473" s="79" t="s">
        <v>200</v>
      </c>
      <c r="B473" s="86" t="s">
        <v>201</v>
      </c>
      <c r="C473" s="296"/>
      <c r="D473" s="395"/>
      <c r="E473" s="245"/>
      <c r="F473" s="246">
        <f>SUM(F474:F474)</f>
        <v>1665.8</v>
      </c>
      <c r="G473" s="395"/>
      <c r="H473" s="245"/>
      <c r="I473" s="246">
        <f>SUM(I474:I474)</f>
        <v>8343.6</v>
      </c>
      <c r="J473" s="354"/>
      <c r="K473" s="146"/>
      <c r="L473" s="246">
        <f>SUM(L474:L474)</f>
        <v>6677.8</v>
      </c>
      <c r="M473" s="107"/>
      <c r="N473" s="107"/>
      <c r="O473" s="107"/>
    </row>
    <row r="474" spans="1:224" s="13" customFormat="1" ht="15" customHeight="1">
      <c r="A474" s="40" t="s">
        <v>202</v>
      </c>
      <c r="B474" s="87" t="s">
        <v>478</v>
      </c>
      <c r="C474" s="297" t="s">
        <v>321</v>
      </c>
      <c r="D474" s="413">
        <v>1665.8</v>
      </c>
      <c r="E474" s="247">
        <v>1</v>
      </c>
      <c r="F474" s="248">
        <f>E474*D474</f>
        <v>1665.8</v>
      </c>
      <c r="G474" s="396">
        <v>2085.9</v>
      </c>
      <c r="H474" s="249">
        <v>4</v>
      </c>
      <c r="I474" s="250">
        <f>H474*G474</f>
        <v>8343.6</v>
      </c>
      <c r="J474" s="419">
        <f t="shared" si="130"/>
        <v>420.10000000000014</v>
      </c>
      <c r="K474" s="148">
        <f t="shared" si="131"/>
        <v>3</v>
      </c>
      <c r="L474" s="147">
        <f t="shared" si="132"/>
        <v>6677.8</v>
      </c>
      <c r="M474" s="101"/>
      <c r="N474" s="101"/>
      <c r="O474" s="101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</row>
    <row r="475" spans="1:224" s="2" customFormat="1" ht="25.5">
      <c r="A475" s="79" t="s">
        <v>203</v>
      </c>
      <c r="B475" s="86" t="s">
        <v>204</v>
      </c>
      <c r="C475" s="296"/>
      <c r="D475" s="395"/>
      <c r="E475" s="245"/>
      <c r="F475" s="246">
        <f>SUM(F476:F476)</f>
        <v>2889.5962500000001</v>
      </c>
      <c r="G475" s="354"/>
      <c r="H475" s="146"/>
      <c r="I475" s="246">
        <f>SUM(I476:I476)</f>
        <v>4371.8399999999992</v>
      </c>
      <c r="J475" s="354"/>
      <c r="K475" s="146"/>
      <c r="L475" s="246">
        <f>SUM(L476:L476)</f>
        <v>1482.2437499999992</v>
      </c>
      <c r="M475" s="107"/>
      <c r="N475" s="107"/>
      <c r="O475" s="107"/>
    </row>
    <row r="476" spans="1:224" s="2" customFormat="1" ht="25.5">
      <c r="A476" s="40" t="s">
        <v>205</v>
      </c>
      <c r="B476" s="87" t="s">
        <v>479</v>
      </c>
      <c r="C476" s="298" t="s">
        <v>239</v>
      </c>
      <c r="D476" s="396">
        <v>1107.125</v>
      </c>
      <c r="E476" s="118">
        <v>2.61</v>
      </c>
      <c r="F476" s="248">
        <f>D476*E476</f>
        <v>2889.5962500000001</v>
      </c>
      <c r="G476" s="396">
        <v>82.8</v>
      </c>
      <c r="H476" s="251">
        <v>52.8</v>
      </c>
      <c r="I476" s="250">
        <f>G476*H476</f>
        <v>4371.8399999999992</v>
      </c>
      <c r="J476" s="419">
        <f t="shared" si="130"/>
        <v>-1024.325</v>
      </c>
      <c r="K476" s="147">
        <f t="shared" si="131"/>
        <v>50.19</v>
      </c>
      <c r="L476" s="147">
        <f t="shared" si="132"/>
        <v>1482.2437499999992</v>
      </c>
      <c r="M476" s="101"/>
      <c r="N476" s="101"/>
      <c r="O476" s="101"/>
    </row>
    <row r="477" spans="1:224" s="58" customFormat="1" ht="13.5">
      <c r="A477" s="495" t="s">
        <v>480</v>
      </c>
      <c r="B477" s="496"/>
      <c r="C477" s="295"/>
      <c r="D477" s="394"/>
      <c r="E477" s="252"/>
      <c r="F477" s="242">
        <f>F473+F475</f>
        <v>4555.3962499999998</v>
      </c>
      <c r="G477" s="394"/>
      <c r="H477" s="252"/>
      <c r="I477" s="242">
        <f>I473+I475</f>
        <v>12715.439999999999</v>
      </c>
      <c r="J477" s="424"/>
      <c r="K477" s="144"/>
      <c r="L477" s="242">
        <f>L473+L475</f>
        <v>8160.0437499999989</v>
      </c>
      <c r="M477" s="116"/>
      <c r="N477" s="116"/>
      <c r="O477" s="116"/>
    </row>
    <row r="478" spans="1:224" s="4" customFormat="1">
      <c r="A478" s="23" t="s">
        <v>481</v>
      </c>
      <c r="B478" s="24" t="s">
        <v>482</v>
      </c>
      <c r="C478" s="263"/>
      <c r="D478" s="347"/>
      <c r="E478" s="172"/>
      <c r="F478" s="172"/>
      <c r="G478" s="347"/>
      <c r="H478" s="172"/>
      <c r="I478" s="172"/>
      <c r="J478" s="424"/>
      <c r="K478" s="144"/>
      <c r="L478" s="144"/>
      <c r="M478" s="112"/>
      <c r="N478" s="112"/>
      <c r="O478" s="112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  <c r="CQ478" s="3"/>
      <c r="CR478" s="3"/>
      <c r="CS478" s="3"/>
      <c r="CT478" s="3"/>
      <c r="CU478" s="3"/>
      <c r="CV478" s="3"/>
      <c r="CW478" s="3"/>
      <c r="CX478" s="3"/>
      <c r="CY478" s="3"/>
      <c r="CZ478" s="3"/>
      <c r="DA478" s="3"/>
      <c r="DB478" s="3"/>
      <c r="DC478" s="3"/>
      <c r="DD478" s="3"/>
      <c r="DE478" s="3"/>
      <c r="DF478" s="3"/>
      <c r="DG478" s="3"/>
      <c r="DH478" s="3"/>
      <c r="DI478" s="3"/>
      <c r="DJ478" s="3"/>
      <c r="DK478" s="3"/>
      <c r="DL478" s="3"/>
      <c r="DM478" s="3"/>
      <c r="DN478" s="3"/>
      <c r="DO478" s="3"/>
      <c r="DP478" s="3"/>
      <c r="DQ478" s="3"/>
      <c r="DR478" s="3"/>
      <c r="DS478" s="3"/>
      <c r="DT478" s="3"/>
      <c r="DU478" s="3"/>
      <c r="DV478" s="3"/>
      <c r="DW478" s="3"/>
      <c r="DX478" s="3"/>
      <c r="DY478" s="3"/>
      <c r="DZ478" s="3"/>
      <c r="EA478" s="3"/>
      <c r="EB478" s="3"/>
      <c r="EC478" s="3"/>
      <c r="ED478" s="3"/>
      <c r="EE478" s="3"/>
      <c r="EF478" s="3"/>
      <c r="EG478" s="3"/>
      <c r="EH478" s="3"/>
      <c r="EI478" s="3"/>
      <c r="EJ478" s="3"/>
      <c r="EK478" s="3"/>
      <c r="EL478" s="3"/>
      <c r="EM478" s="3"/>
      <c r="EN478" s="3"/>
      <c r="EO478" s="3"/>
      <c r="EP478" s="3"/>
      <c r="EQ478" s="3"/>
      <c r="ER478" s="3"/>
      <c r="ES478" s="3"/>
      <c r="ET478" s="3"/>
      <c r="EU478" s="3"/>
      <c r="EV478" s="3"/>
      <c r="EW478" s="3"/>
      <c r="EX478" s="3"/>
      <c r="EY478" s="3"/>
      <c r="EZ478" s="3"/>
      <c r="FA478" s="3"/>
      <c r="FB478" s="3"/>
      <c r="FC478" s="3"/>
      <c r="FD478" s="3"/>
      <c r="FE478" s="3"/>
      <c r="FF478" s="3"/>
      <c r="FG478" s="3"/>
      <c r="FH478" s="3"/>
      <c r="FI478" s="3"/>
      <c r="FJ478" s="3"/>
      <c r="FK478" s="3"/>
      <c r="FL478" s="3"/>
      <c r="FM478" s="3"/>
      <c r="FN478" s="3"/>
      <c r="FO478" s="3"/>
      <c r="FP478" s="3"/>
      <c r="FQ478" s="3"/>
      <c r="FR478" s="3"/>
      <c r="FS478" s="3"/>
      <c r="FT478" s="3"/>
      <c r="FU478" s="3"/>
      <c r="FV478" s="3"/>
      <c r="FW478" s="3"/>
      <c r="FX478" s="3"/>
      <c r="FY478" s="3"/>
      <c r="FZ478" s="3"/>
      <c r="GA478" s="3"/>
      <c r="GB478" s="3"/>
      <c r="GC478" s="3"/>
      <c r="GD478" s="3"/>
      <c r="GE478" s="3"/>
      <c r="GF478" s="3"/>
      <c r="GG478" s="3"/>
      <c r="GH478" s="3"/>
      <c r="GI478" s="3"/>
      <c r="GJ478" s="3"/>
      <c r="GK478" s="3"/>
      <c r="GL478" s="3"/>
      <c r="GM478" s="3"/>
      <c r="GN478" s="3"/>
      <c r="GO478" s="3"/>
      <c r="GP478" s="3"/>
      <c r="GQ478" s="3"/>
      <c r="GR478" s="3"/>
      <c r="GS478" s="3"/>
      <c r="GT478" s="3"/>
      <c r="GU478" s="3"/>
      <c r="GV478" s="3"/>
      <c r="GW478" s="3"/>
      <c r="GX478" s="3"/>
      <c r="GY478" s="3"/>
      <c r="GZ478" s="3"/>
      <c r="HA478" s="3"/>
      <c r="HB478" s="3"/>
      <c r="HC478" s="3"/>
      <c r="HD478" s="3"/>
      <c r="HE478" s="3"/>
      <c r="HF478" s="3"/>
      <c r="HG478" s="3"/>
      <c r="HH478" s="3"/>
      <c r="HI478" s="3"/>
      <c r="HJ478" s="3"/>
      <c r="HK478" s="3"/>
      <c r="HL478" s="3"/>
      <c r="HM478" s="3"/>
      <c r="HN478" s="3"/>
      <c r="HO478" s="3"/>
      <c r="HP478" s="3"/>
    </row>
    <row r="479" spans="1:224" s="2" customFormat="1">
      <c r="A479" s="88" t="s">
        <v>483</v>
      </c>
      <c r="B479" s="89" t="s">
        <v>484</v>
      </c>
      <c r="C479" s="299" t="s">
        <v>242</v>
      </c>
      <c r="D479" s="397">
        <v>3100</v>
      </c>
      <c r="E479" s="318">
        <v>1</v>
      </c>
      <c r="F479" s="248">
        <f>D479*E479</f>
        <v>3100</v>
      </c>
      <c r="G479" s="397">
        <v>3100</v>
      </c>
      <c r="H479" s="318">
        <v>1</v>
      </c>
      <c r="I479" s="250">
        <f>G479*H479</f>
        <v>3100</v>
      </c>
      <c r="J479" s="420">
        <f t="shared" si="130"/>
        <v>0</v>
      </c>
      <c r="K479" s="148">
        <f t="shared" si="131"/>
        <v>0</v>
      </c>
      <c r="L479" s="148">
        <f t="shared" si="132"/>
        <v>0</v>
      </c>
      <c r="M479" s="101"/>
      <c r="N479" s="101"/>
      <c r="O479" s="101"/>
    </row>
    <row r="480" spans="1:224" s="2" customFormat="1">
      <c r="A480" s="88" t="s">
        <v>485</v>
      </c>
      <c r="B480" s="89" t="s">
        <v>486</v>
      </c>
      <c r="C480" s="299" t="s">
        <v>242</v>
      </c>
      <c r="D480" s="397">
        <v>116.6</v>
      </c>
      <c r="E480" s="318">
        <v>2</v>
      </c>
      <c r="F480" s="248">
        <f t="shared" ref="F480" si="135">D480*E480</f>
        <v>233.2</v>
      </c>
      <c r="G480" s="397">
        <v>116.6</v>
      </c>
      <c r="H480" s="318">
        <v>4</v>
      </c>
      <c r="I480" s="250">
        <f t="shared" ref="I480" si="136">G480*H480</f>
        <v>466.4</v>
      </c>
      <c r="J480" s="419">
        <f t="shared" ref="J480" si="137">G480-D480</f>
        <v>0</v>
      </c>
      <c r="K480" s="148">
        <f t="shared" ref="K480" si="138">H480-E480</f>
        <v>2</v>
      </c>
      <c r="L480" s="147">
        <f t="shared" ref="L480" si="139">I480-F480</f>
        <v>233.2</v>
      </c>
      <c r="M480" s="101"/>
      <c r="N480" s="101"/>
      <c r="O480" s="101"/>
    </row>
    <row r="481" spans="1:224" s="2" customFormat="1">
      <c r="A481" s="88" t="s">
        <v>207</v>
      </c>
      <c r="B481" s="54" t="s">
        <v>206</v>
      </c>
      <c r="C481" s="266" t="s">
        <v>242</v>
      </c>
      <c r="D481" s="406">
        <v>0</v>
      </c>
      <c r="E481" s="177">
        <v>0</v>
      </c>
      <c r="F481" s="325">
        <v>0</v>
      </c>
      <c r="G481" s="344">
        <v>1500</v>
      </c>
      <c r="H481" s="319">
        <v>2</v>
      </c>
      <c r="I481" s="176">
        <v>3000</v>
      </c>
      <c r="J481" s="419">
        <f t="shared" si="130"/>
        <v>1500</v>
      </c>
      <c r="K481" s="148">
        <f t="shared" si="131"/>
        <v>2</v>
      </c>
      <c r="L481" s="147">
        <f t="shared" si="132"/>
        <v>3000</v>
      </c>
      <c r="M481" s="101"/>
      <c r="N481" s="101"/>
      <c r="O481" s="101"/>
    </row>
    <row r="482" spans="1:224" s="2" customFormat="1">
      <c r="A482" s="88" t="s">
        <v>209</v>
      </c>
      <c r="B482" s="90" t="s">
        <v>208</v>
      </c>
      <c r="C482" s="299" t="s">
        <v>242</v>
      </c>
      <c r="D482" s="406">
        <v>0</v>
      </c>
      <c r="E482" s="177">
        <v>0</v>
      </c>
      <c r="F482" s="325">
        <v>0</v>
      </c>
      <c r="G482" s="397">
        <v>1080</v>
      </c>
      <c r="H482" s="320">
        <v>1</v>
      </c>
      <c r="I482" s="250">
        <f t="shared" ref="I482:I487" si="140">G482*H482</f>
        <v>1080</v>
      </c>
      <c r="J482" s="419">
        <f t="shared" si="130"/>
        <v>1080</v>
      </c>
      <c r="K482" s="148">
        <f t="shared" si="131"/>
        <v>1</v>
      </c>
      <c r="L482" s="147">
        <f t="shared" si="132"/>
        <v>1080</v>
      </c>
      <c r="M482" s="101"/>
      <c r="N482" s="101"/>
      <c r="O482" s="101"/>
    </row>
    <row r="483" spans="1:224" s="2" customFormat="1">
      <c r="A483" s="88" t="s">
        <v>211</v>
      </c>
      <c r="B483" s="90" t="s">
        <v>210</v>
      </c>
      <c r="C483" s="299" t="s">
        <v>242</v>
      </c>
      <c r="D483" s="406">
        <v>0</v>
      </c>
      <c r="E483" s="177">
        <v>0</v>
      </c>
      <c r="F483" s="325">
        <v>0</v>
      </c>
      <c r="G483" s="397">
        <v>960</v>
      </c>
      <c r="H483" s="318">
        <v>1</v>
      </c>
      <c r="I483" s="250">
        <f t="shared" si="140"/>
        <v>960</v>
      </c>
      <c r="J483" s="419">
        <f t="shared" si="130"/>
        <v>960</v>
      </c>
      <c r="K483" s="148">
        <f t="shared" si="131"/>
        <v>1</v>
      </c>
      <c r="L483" s="147">
        <f t="shared" si="132"/>
        <v>960</v>
      </c>
      <c r="M483" s="101"/>
      <c r="N483" s="101"/>
      <c r="O483" s="101"/>
    </row>
    <row r="484" spans="1:224" s="2" customFormat="1">
      <c r="A484" s="88" t="s">
        <v>213</v>
      </c>
      <c r="B484" s="90" t="s">
        <v>212</v>
      </c>
      <c r="C484" s="299" t="s">
        <v>242</v>
      </c>
      <c r="D484" s="406">
        <v>0</v>
      </c>
      <c r="E484" s="177">
        <v>0</v>
      </c>
      <c r="F484" s="325">
        <v>0</v>
      </c>
      <c r="G484" s="397">
        <v>460</v>
      </c>
      <c r="H484" s="318">
        <v>2</v>
      </c>
      <c r="I484" s="250">
        <f t="shared" si="140"/>
        <v>920</v>
      </c>
      <c r="J484" s="419">
        <f t="shared" si="130"/>
        <v>460</v>
      </c>
      <c r="K484" s="148">
        <f t="shared" si="131"/>
        <v>2</v>
      </c>
      <c r="L484" s="147">
        <f t="shared" si="132"/>
        <v>920</v>
      </c>
      <c r="M484" s="101"/>
      <c r="N484" s="101"/>
      <c r="O484" s="101"/>
    </row>
    <row r="485" spans="1:224" s="2" customFormat="1">
      <c r="A485" s="88" t="s">
        <v>214</v>
      </c>
      <c r="B485" s="90" t="s">
        <v>217</v>
      </c>
      <c r="C485" s="299" t="s">
        <v>242</v>
      </c>
      <c r="D485" s="406">
        <v>0</v>
      </c>
      <c r="E485" s="177">
        <v>0</v>
      </c>
      <c r="F485" s="325">
        <v>0</v>
      </c>
      <c r="G485" s="397">
        <v>750</v>
      </c>
      <c r="H485" s="318">
        <v>2</v>
      </c>
      <c r="I485" s="250">
        <f t="shared" si="140"/>
        <v>1500</v>
      </c>
      <c r="J485" s="419">
        <f t="shared" ref="J485:J497" si="141">G485-D485</f>
        <v>750</v>
      </c>
      <c r="K485" s="148">
        <f t="shared" ref="K485:K497" si="142">H485-E485</f>
        <v>2</v>
      </c>
      <c r="L485" s="147">
        <f t="shared" ref="L485:L497" si="143">I485-F485</f>
        <v>1500</v>
      </c>
      <c r="M485" s="101"/>
      <c r="N485" s="101"/>
      <c r="O485" s="101"/>
    </row>
    <row r="486" spans="1:224" s="2" customFormat="1">
      <c r="A486" s="88" t="s">
        <v>215</v>
      </c>
      <c r="B486" s="90" t="s">
        <v>218</v>
      </c>
      <c r="C486" s="299" t="s">
        <v>242</v>
      </c>
      <c r="D486" s="406">
        <v>0</v>
      </c>
      <c r="E486" s="177">
        <v>0</v>
      </c>
      <c r="F486" s="325">
        <v>0</v>
      </c>
      <c r="G486" s="397">
        <v>330</v>
      </c>
      <c r="H486" s="318">
        <v>1</v>
      </c>
      <c r="I486" s="250">
        <f t="shared" si="140"/>
        <v>330</v>
      </c>
      <c r="J486" s="419">
        <f t="shared" si="141"/>
        <v>330</v>
      </c>
      <c r="K486" s="148">
        <f t="shared" si="142"/>
        <v>1</v>
      </c>
      <c r="L486" s="147">
        <f t="shared" si="143"/>
        <v>330</v>
      </c>
      <c r="M486" s="101"/>
      <c r="N486" s="101"/>
      <c r="O486" s="101"/>
    </row>
    <row r="487" spans="1:224" s="2" customFormat="1">
      <c r="A487" s="88" t="s">
        <v>216</v>
      </c>
      <c r="B487" s="90" t="s">
        <v>219</v>
      </c>
      <c r="C487" s="299" t="s">
        <v>242</v>
      </c>
      <c r="D487" s="406">
        <v>0</v>
      </c>
      <c r="E487" s="177">
        <v>0</v>
      </c>
      <c r="F487" s="325">
        <v>0</v>
      </c>
      <c r="G487" s="397">
        <v>640</v>
      </c>
      <c r="H487" s="318">
        <v>1</v>
      </c>
      <c r="I487" s="250">
        <f t="shared" si="140"/>
        <v>640</v>
      </c>
      <c r="J487" s="419">
        <f t="shared" si="141"/>
        <v>640</v>
      </c>
      <c r="K487" s="148">
        <f t="shared" si="142"/>
        <v>1</v>
      </c>
      <c r="L487" s="147">
        <f t="shared" si="143"/>
        <v>640</v>
      </c>
      <c r="M487" s="101"/>
      <c r="N487" s="101"/>
      <c r="O487" s="101"/>
    </row>
    <row r="488" spans="1:224" s="91" customFormat="1" ht="13.5">
      <c r="A488" s="501" t="s">
        <v>487</v>
      </c>
      <c r="B488" s="502"/>
      <c r="C488" s="291"/>
      <c r="D488" s="398"/>
      <c r="E488" s="253"/>
      <c r="F488" s="242">
        <f>SUM(F479:F487)</f>
        <v>3333.2</v>
      </c>
      <c r="G488" s="398"/>
      <c r="H488" s="253"/>
      <c r="I488" s="242">
        <f>SUM(I479:I487)</f>
        <v>11996.4</v>
      </c>
      <c r="J488" s="424"/>
      <c r="K488" s="144"/>
      <c r="L488" s="242">
        <f>SUM(L479:L487)</f>
        <v>8663.2000000000007</v>
      </c>
      <c r="M488" s="116"/>
      <c r="N488" s="116"/>
      <c r="O488" s="116"/>
      <c r="P488" s="58"/>
      <c r="Q488" s="58"/>
      <c r="R488" s="58"/>
      <c r="S488" s="58"/>
      <c r="T488" s="58"/>
      <c r="U488" s="58"/>
      <c r="V488" s="58"/>
      <c r="W488" s="58"/>
      <c r="X488" s="58"/>
      <c r="Y488" s="58"/>
      <c r="Z488" s="58"/>
      <c r="AA488" s="58"/>
      <c r="AB488" s="58"/>
      <c r="AC488" s="58"/>
      <c r="AD488" s="58"/>
      <c r="AE488" s="58"/>
      <c r="AF488" s="58"/>
      <c r="AG488" s="58"/>
      <c r="AH488" s="58"/>
      <c r="AI488" s="58"/>
      <c r="AJ488" s="58"/>
      <c r="AK488" s="58"/>
      <c r="AL488" s="58"/>
      <c r="AM488" s="58"/>
      <c r="AN488" s="58"/>
      <c r="AO488" s="58"/>
      <c r="AP488" s="58"/>
      <c r="AQ488" s="58"/>
      <c r="AR488" s="58"/>
      <c r="AS488" s="58"/>
      <c r="AT488" s="58"/>
      <c r="AU488" s="58"/>
      <c r="AV488" s="58"/>
      <c r="AW488" s="58"/>
      <c r="AX488" s="58"/>
      <c r="AY488" s="58"/>
      <c r="AZ488" s="58"/>
      <c r="BA488" s="58"/>
      <c r="BB488" s="58"/>
      <c r="BC488" s="58"/>
      <c r="BD488" s="58"/>
      <c r="BE488" s="58"/>
      <c r="BF488" s="58"/>
      <c r="BG488" s="58"/>
      <c r="BH488" s="58"/>
      <c r="BI488" s="58"/>
      <c r="BJ488" s="58"/>
      <c r="BK488" s="58"/>
      <c r="BL488" s="58"/>
      <c r="BM488" s="58"/>
      <c r="BN488" s="58"/>
      <c r="BO488" s="58"/>
      <c r="BP488" s="58"/>
      <c r="BQ488" s="58"/>
      <c r="BR488" s="58"/>
      <c r="BS488" s="58"/>
      <c r="BT488" s="58"/>
      <c r="BU488" s="58"/>
      <c r="BV488" s="58"/>
      <c r="BW488" s="58"/>
      <c r="BX488" s="58"/>
      <c r="BY488" s="58"/>
      <c r="BZ488" s="58"/>
      <c r="CA488" s="58"/>
      <c r="CB488" s="58"/>
      <c r="CC488" s="58"/>
      <c r="CD488" s="58"/>
      <c r="CE488" s="58"/>
    </row>
    <row r="489" spans="1:224" s="4" customFormat="1">
      <c r="A489" s="23" t="s">
        <v>488</v>
      </c>
      <c r="B489" s="24" t="s">
        <v>323</v>
      </c>
      <c r="C489" s="263"/>
      <c r="D489" s="347"/>
      <c r="E489" s="172"/>
      <c r="F489" s="172"/>
      <c r="G489" s="347"/>
      <c r="H489" s="172"/>
      <c r="I489" s="172"/>
      <c r="J489" s="424"/>
      <c r="K489" s="144"/>
      <c r="L489" s="144"/>
      <c r="M489" s="112"/>
      <c r="N489" s="112"/>
      <c r="O489" s="112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  <c r="BP489" s="3"/>
      <c r="BQ489" s="3"/>
      <c r="BR489" s="3"/>
      <c r="BS489" s="3"/>
      <c r="BT489" s="3"/>
      <c r="BU489" s="3"/>
      <c r="BV489" s="3"/>
      <c r="BW489" s="3"/>
      <c r="BX489" s="3"/>
      <c r="BY489" s="3"/>
      <c r="BZ489" s="3"/>
      <c r="CA489" s="3"/>
      <c r="CB489" s="3"/>
      <c r="CC489" s="3"/>
      <c r="CD489" s="3"/>
      <c r="CE489" s="3"/>
      <c r="CF489" s="3"/>
      <c r="CG489" s="3"/>
      <c r="CH489" s="3"/>
      <c r="CI489" s="3"/>
      <c r="CJ489" s="3"/>
      <c r="CK489" s="3"/>
      <c r="CL489" s="3"/>
      <c r="CM489" s="3"/>
      <c r="CN489" s="3"/>
      <c r="CO489" s="3"/>
      <c r="CP489" s="3"/>
      <c r="CQ489" s="3"/>
      <c r="CR489" s="3"/>
      <c r="CS489" s="3"/>
      <c r="CT489" s="3"/>
      <c r="CU489" s="3"/>
      <c r="CV489" s="3"/>
      <c r="CW489" s="3"/>
      <c r="CX489" s="3"/>
      <c r="CY489" s="3"/>
      <c r="CZ489" s="3"/>
      <c r="DA489" s="3"/>
      <c r="DB489" s="3"/>
      <c r="DC489" s="3"/>
      <c r="DD489" s="3"/>
      <c r="DE489" s="3"/>
      <c r="DF489" s="3"/>
      <c r="DG489" s="3"/>
      <c r="DH489" s="3"/>
      <c r="DI489" s="3"/>
      <c r="DJ489" s="3"/>
      <c r="DK489" s="3"/>
      <c r="DL489" s="3"/>
      <c r="DM489" s="3"/>
      <c r="DN489" s="3"/>
      <c r="DO489" s="3"/>
      <c r="DP489" s="3"/>
      <c r="DQ489" s="3"/>
      <c r="DR489" s="3"/>
      <c r="DS489" s="3"/>
      <c r="DT489" s="3"/>
      <c r="DU489" s="3"/>
      <c r="DV489" s="3"/>
      <c r="DW489" s="3"/>
      <c r="DX489" s="3"/>
      <c r="DY489" s="3"/>
      <c r="DZ489" s="3"/>
      <c r="EA489" s="3"/>
      <c r="EB489" s="3"/>
      <c r="EC489" s="3"/>
      <c r="ED489" s="3"/>
      <c r="EE489" s="3"/>
      <c r="EF489" s="3"/>
      <c r="EG489" s="3"/>
      <c r="EH489" s="3"/>
      <c r="EI489" s="3"/>
      <c r="EJ489" s="3"/>
      <c r="EK489" s="3"/>
      <c r="EL489" s="3"/>
      <c r="EM489" s="3"/>
      <c r="EN489" s="3"/>
      <c r="EO489" s="3"/>
      <c r="EP489" s="3"/>
      <c r="EQ489" s="3"/>
      <c r="ER489" s="3"/>
      <c r="ES489" s="3"/>
      <c r="ET489" s="3"/>
      <c r="EU489" s="3"/>
      <c r="EV489" s="3"/>
      <c r="EW489" s="3"/>
      <c r="EX489" s="3"/>
      <c r="EY489" s="3"/>
      <c r="EZ489" s="3"/>
      <c r="FA489" s="3"/>
      <c r="FB489" s="3"/>
      <c r="FC489" s="3"/>
      <c r="FD489" s="3"/>
      <c r="FE489" s="3"/>
      <c r="FF489" s="3"/>
      <c r="FG489" s="3"/>
      <c r="FH489" s="3"/>
      <c r="FI489" s="3"/>
      <c r="FJ489" s="3"/>
      <c r="FK489" s="3"/>
      <c r="FL489" s="3"/>
      <c r="FM489" s="3"/>
      <c r="FN489" s="3"/>
      <c r="FO489" s="3"/>
      <c r="FP489" s="3"/>
      <c r="FQ489" s="3"/>
      <c r="FR489" s="3"/>
      <c r="FS489" s="3"/>
      <c r="FT489" s="3"/>
      <c r="FU489" s="3"/>
      <c r="FV489" s="3"/>
      <c r="FW489" s="3"/>
      <c r="FX489" s="3"/>
      <c r="FY489" s="3"/>
      <c r="FZ489" s="3"/>
      <c r="GA489" s="3"/>
      <c r="GB489" s="3"/>
      <c r="GC489" s="3"/>
      <c r="GD489" s="3"/>
      <c r="GE489" s="3"/>
      <c r="GF489" s="3"/>
      <c r="GG489" s="3"/>
      <c r="GH489" s="3"/>
      <c r="GI489" s="3"/>
      <c r="GJ489" s="3"/>
      <c r="GK489" s="3"/>
      <c r="GL489" s="3"/>
      <c r="GM489" s="3"/>
      <c r="GN489" s="3"/>
      <c r="GO489" s="3"/>
      <c r="GP489" s="3"/>
      <c r="GQ489" s="3"/>
      <c r="GR489" s="3"/>
      <c r="GS489" s="3"/>
      <c r="GT489" s="3"/>
      <c r="GU489" s="3"/>
      <c r="GV489" s="3"/>
      <c r="GW489" s="3"/>
      <c r="GX489" s="3"/>
      <c r="GY489" s="3"/>
      <c r="GZ489" s="3"/>
      <c r="HA489" s="3"/>
      <c r="HB489" s="3"/>
      <c r="HC489" s="3"/>
      <c r="HD489" s="3"/>
      <c r="HE489" s="3"/>
      <c r="HF489" s="3"/>
      <c r="HG489" s="3"/>
      <c r="HH489" s="3"/>
      <c r="HI489" s="3"/>
      <c r="HJ489" s="3"/>
      <c r="HK489" s="3"/>
      <c r="HL489" s="3"/>
      <c r="HM489" s="3"/>
      <c r="HN489" s="3"/>
      <c r="HO489" s="3"/>
      <c r="HP489" s="3"/>
    </row>
    <row r="490" spans="1:224" s="2" customFormat="1" ht="25.5">
      <c r="A490" s="92" t="s">
        <v>489</v>
      </c>
      <c r="B490" s="93" t="s">
        <v>220</v>
      </c>
      <c r="C490" s="300"/>
      <c r="D490" s="399"/>
      <c r="E490" s="254"/>
      <c r="F490" s="255">
        <f>F491+F496+F497+F498</f>
        <v>7355.6784240000006</v>
      </c>
      <c r="G490" s="399"/>
      <c r="H490" s="254"/>
      <c r="I490" s="255">
        <f>I491+I496+I497+I498</f>
        <v>8258.0784240000012</v>
      </c>
      <c r="J490" s="348"/>
      <c r="K490" s="145"/>
      <c r="L490" s="255">
        <f>L491+L496+L497+L498</f>
        <v>902.4</v>
      </c>
      <c r="M490" s="113"/>
      <c r="N490" s="113"/>
      <c r="O490" s="113"/>
    </row>
    <row r="491" spans="1:224" s="2" customFormat="1" collapsed="1">
      <c r="A491" s="94" t="s">
        <v>221</v>
      </c>
      <c r="B491" s="56" t="s">
        <v>490</v>
      </c>
      <c r="C491" s="301" t="s">
        <v>242</v>
      </c>
      <c r="D491" s="397">
        <v>20162.89</v>
      </c>
      <c r="E491" s="198">
        <f>F491/D491</f>
        <v>0.34281436956706113</v>
      </c>
      <c r="F491" s="231">
        <f>SUM(F492:F495)</f>
        <v>6912.1284240000005</v>
      </c>
      <c r="G491" s="397">
        <v>20162.89</v>
      </c>
      <c r="H491" s="198">
        <f>I491/G491</f>
        <v>0.34281436956706113</v>
      </c>
      <c r="I491" s="212">
        <f>SUM(I492:I495)</f>
        <v>6912.1284240000005</v>
      </c>
      <c r="J491" s="420">
        <f t="shared" si="141"/>
        <v>0</v>
      </c>
      <c r="K491" s="148">
        <f t="shared" si="142"/>
        <v>0</v>
      </c>
      <c r="L491" s="148">
        <f t="shared" si="143"/>
        <v>0</v>
      </c>
      <c r="M491" s="101"/>
      <c r="N491" s="101"/>
      <c r="O491" s="101"/>
    </row>
    <row r="492" spans="1:224" s="460" customFormat="1" ht="11.25" hidden="1" outlineLevel="1">
      <c r="A492" s="451" t="s">
        <v>224</v>
      </c>
      <c r="B492" s="452" t="s">
        <v>491</v>
      </c>
      <c r="C492" s="453" t="s">
        <v>242</v>
      </c>
      <c r="D492" s="454">
        <v>630.50850000000003</v>
      </c>
      <c r="E492" s="455">
        <v>1</v>
      </c>
      <c r="F492" s="456">
        <f>E492*D492</f>
        <v>630.50850000000003</v>
      </c>
      <c r="G492" s="454">
        <v>630.50850000000003</v>
      </c>
      <c r="H492" s="455">
        <v>1</v>
      </c>
      <c r="I492" s="456">
        <f>H492*G492</f>
        <v>630.50850000000003</v>
      </c>
      <c r="J492" s="457">
        <f t="shared" si="141"/>
        <v>0</v>
      </c>
      <c r="K492" s="458">
        <f t="shared" si="142"/>
        <v>0</v>
      </c>
      <c r="L492" s="458">
        <f t="shared" si="143"/>
        <v>0</v>
      </c>
      <c r="M492" s="459"/>
      <c r="N492" s="459"/>
      <c r="O492" s="459"/>
    </row>
    <row r="493" spans="1:224" s="460" customFormat="1" ht="11.25" hidden="1" outlineLevel="1">
      <c r="A493" s="451" t="s">
        <v>225</v>
      </c>
      <c r="B493" s="452" t="s">
        <v>492</v>
      </c>
      <c r="C493" s="453" t="s">
        <v>242</v>
      </c>
      <c r="D493" s="454">
        <v>1532.297</v>
      </c>
      <c r="E493" s="455">
        <v>1</v>
      </c>
      <c r="F493" s="456">
        <f>E493*D493</f>
        <v>1532.297</v>
      </c>
      <c r="G493" s="454">
        <v>1532.297</v>
      </c>
      <c r="H493" s="455">
        <v>1</v>
      </c>
      <c r="I493" s="456">
        <f>H493*G493</f>
        <v>1532.297</v>
      </c>
      <c r="J493" s="457">
        <f t="shared" si="141"/>
        <v>0</v>
      </c>
      <c r="K493" s="458">
        <f t="shared" si="142"/>
        <v>0</v>
      </c>
      <c r="L493" s="458">
        <f t="shared" si="143"/>
        <v>0</v>
      </c>
      <c r="M493" s="459"/>
      <c r="N493" s="459"/>
      <c r="O493" s="459"/>
    </row>
    <row r="494" spans="1:224" s="460" customFormat="1" ht="11.25" hidden="1" outlineLevel="1">
      <c r="A494" s="451" t="s">
        <v>226</v>
      </c>
      <c r="B494" s="452" t="s">
        <v>493</v>
      </c>
      <c r="C494" s="453" t="s">
        <v>242</v>
      </c>
      <c r="D494" s="454">
        <v>3173.73</v>
      </c>
      <c r="E494" s="455">
        <f>F494/D494</f>
        <v>0.89622447404158512</v>
      </c>
      <c r="F494" s="456">
        <v>2844.3744999999999</v>
      </c>
      <c r="G494" s="454">
        <v>3173.73</v>
      </c>
      <c r="H494" s="455">
        <f>I494/G494</f>
        <v>0.89622447404158512</v>
      </c>
      <c r="I494" s="456">
        <v>2844.3744999999999</v>
      </c>
      <c r="J494" s="457">
        <f t="shared" si="141"/>
        <v>0</v>
      </c>
      <c r="K494" s="458">
        <f t="shared" si="142"/>
        <v>0</v>
      </c>
      <c r="L494" s="458">
        <f t="shared" si="143"/>
        <v>0</v>
      </c>
      <c r="M494" s="459"/>
      <c r="N494" s="459"/>
      <c r="O494" s="459"/>
    </row>
    <row r="495" spans="1:224" s="460" customFormat="1" ht="11.25" hidden="1" outlineLevel="1">
      <c r="A495" s="451" t="s">
        <v>227</v>
      </c>
      <c r="B495" s="452" t="s">
        <v>494</v>
      </c>
      <c r="C495" s="453" t="s">
        <v>242</v>
      </c>
      <c r="D495" s="454">
        <v>2142.922</v>
      </c>
      <c r="E495" s="455">
        <f>F495/D495</f>
        <v>0.88894902567615619</v>
      </c>
      <c r="F495" s="456">
        <v>1904.9484239999999</v>
      </c>
      <c r="G495" s="454">
        <v>2142.922</v>
      </c>
      <c r="H495" s="455">
        <f>I495/G495</f>
        <v>0.88894902567615619</v>
      </c>
      <c r="I495" s="456">
        <v>1904.9484239999999</v>
      </c>
      <c r="J495" s="457">
        <f t="shared" si="141"/>
        <v>0</v>
      </c>
      <c r="K495" s="458">
        <f t="shared" si="142"/>
        <v>0</v>
      </c>
      <c r="L495" s="458">
        <f t="shared" si="143"/>
        <v>0</v>
      </c>
      <c r="M495" s="459"/>
      <c r="N495" s="459"/>
      <c r="O495" s="459"/>
    </row>
    <row r="496" spans="1:224" s="2" customFormat="1">
      <c r="A496" s="94" t="s">
        <v>223</v>
      </c>
      <c r="B496" s="56" t="s">
        <v>495</v>
      </c>
      <c r="C496" s="301" t="s">
        <v>242</v>
      </c>
      <c r="D496" s="397">
        <v>95.25</v>
      </c>
      <c r="E496" s="209">
        <v>1</v>
      </c>
      <c r="F496" s="231">
        <f>E496*D496</f>
        <v>95.25</v>
      </c>
      <c r="G496" s="397">
        <v>95.25</v>
      </c>
      <c r="H496" s="198">
        <v>1</v>
      </c>
      <c r="I496" s="212">
        <f>H496*G496</f>
        <v>95.25</v>
      </c>
      <c r="J496" s="420">
        <f t="shared" si="141"/>
        <v>0</v>
      </c>
      <c r="K496" s="148">
        <f t="shared" si="142"/>
        <v>0</v>
      </c>
      <c r="L496" s="148">
        <f t="shared" si="143"/>
        <v>0</v>
      </c>
      <c r="M496" s="101"/>
      <c r="N496" s="101"/>
      <c r="O496" s="101"/>
    </row>
    <row r="497" spans="1:83" s="2" customFormat="1">
      <c r="A497" s="94" t="s">
        <v>228</v>
      </c>
      <c r="B497" s="56" t="s">
        <v>496</v>
      </c>
      <c r="C497" s="301" t="s">
        <v>242</v>
      </c>
      <c r="D497" s="397">
        <v>348.3</v>
      </c>
      <c r="E497" s="209">
        <v>1</v>
      </c>
      <c r="F497" s="231">
        <f>E497*D497</f>
        <v>348.3</v>
      </c>
      <c r="G497" s="397">
        <v>348.3</v>
      </c>
      <c r="H497" s="198">
        <v>1</v>
      </c>
      <c r="I497" s="212">
        <f>H497*G497</f>
        <v>348.3</v>
      </c>
      <c r="J497" s="420">
        <f t="shared" si="141"/>
        <v>0</v>
      </c>
      <c r="K497" s="148">
        <f t="shared" si="142"/>
        <v>0</v>
      </c>
      <c r="L497" s="148">
        <f t="shared" si="143"/>
        <v>0</v>
      </c>
      <c r="M497" s="101"/>
      <c r="N497" s="101"/>
      <c r="O497" s="101"/>
    </row>
    <row r="498" spans="1:83" s="2" customFormat="1">
      <c r="A498" s="94" t="s">
        <v>229</v>
      </c>
      <c r="B498" s="95" t="s">
        <v>222</v>
      </c>
      <c r="C498" s="301" t="s">
        <v>242</v>
      </c>
      <c r="D498" s="463">
        <v>0</v>
      </c>
      <c r="E498" s="464">
        <v>0</v>
      </c>
      <c r="F498" s="465">
        <v>0</v>
      </c>
      <c r="G498" s="397">
        <v>902.4</v>
      </c>
      <c r="H498" s="198">
        <v>1</v>
      </c>
      <c r="I498" s="212">
        <f>G498*H498</f>
        <v>902.4</v>
      </c>
      <c r="J498" s="419">
        <f t="shared" ref="J498" si="144">G498-D498</f>
        <v>902.4</v>
      </c>
      <c r="K498" s="148">
        <f t="shared" ref="K498" si="145">H498-E498</f>
        <v>1</v>
      </c>
      <c r="L498" s="147">
        <f t="shared" ref="L498" si="146">I498-F498</f>
        <v>902.4</v>
      </c>
      <c r="M498" s="101"/>
      <c r="N498" s="101"/>
      <c r="O498" s="101"/>
    </row>
    <row r="499" spans="1:83" s="91" customFormat="1" ht="13.5">
      <c r="A499" s="84"/>
      <c r="B499" s="503" t="s">
        <v>497</v>
      </c>
      <c r="C499" s="503"/>
      <c r="D499" s="394"/>
      <c r="E499" s="241"/>
      <c r="F499" s="242">
        <f>F490</f>
        <v>7355.6784240000006</v>
      </c>
      <c r="G499" s="394"/>
      <c r="H499" s="241"/>
      <c r="I499" s="242">
        <f>I490</f>
        <v>8258.0784240000012</v>
      </c>
      <c r="J499" s="424"/>
      <c r="K499" s="144"/>
      <c r="L499" s="242">
        <f>L490</f>
        <v>902.4</v>
      </c>
      <c r="M499" s="116"/>
      <c r="N499" s="116"/>
      <c r="O499" s="116"/>
      <c r="P499" s="58"/>
      <c r="Q499" s="58"/>
      <c r="R499" s="58"/>
      <c r="S499" s="58"/>
      <c r="T499" s="58"/>
      <c r="U499" s="58"/>
      <c r="V499" s="58"/>
      <c r="W499" s="58"/>
      <c r="X499" s="58"/>
      <c r="Y499" s="58"/>
      <c r="Z499" s="58"/>
      <c r="AA499" s="58"/>
      <c r="AB499" s="58"/>
      <c r="AC499" s="58"/>
      <c r="AD499" s="58"/>
      <c r="AE499" s="58"/>
      <c r="AF499" s="58"/>
      <c r="AG499" s="58"/>
      <c r="AH499" s="58"/>
      <c r="AI499" s="58"/>
      <c r="AJ499" s="58"/>
      <c r="AK499" s="58"/>
      <c r="AL499" s="58"/>
      <c r="AM499" s="58"/>
      <c r="AN499" s="58"/>
      <c r="AO499" s="58"/>
      <c r="AP499" s="58"/>
      <c r="AQ499" s="58"/>
      <c r="AR499" s="58"/>
      <c r="AS499" s="58"/>
      <c r="AT499" s="58"/>
      <c r="AU499" s="58"/>
      <c r="AV499" s="58"/>
      <c r="AW499" s="58"/>
      <c r="AX499" s="58"/>
      <c r="AY499" s="58"/>
      <c r="AZ499" s="58"/>
      <c r="BA499" s="58"/>
      <c r="BB499" s="58"/>
      <c r="BC499" s="58"/>
      <c r="BD499" s="58"/>
      <c r="BE499" s="58"/>
      <c r="BF499" s="58"/>
      <c r="BG499" s="58"/>
      <c r="BH499" s="58"/>
      <c r="BI499" s="58"/>
      <c r="BJ499" s="58"/>
      <c r="BK499" s="58"/>
      <c r="BL499" s="58"/>
      <c r="BM499" s="58"/>
      <c r="BN499" s="58"/>
      <c r="BO499" s="58"/>
      <c r="BP499" s="58"/>
      <c r="BQ499" s="58"/>
      <c r="BR499" s="58"/>
      <c r="BS499" s="58"/>
      <c r="BT499" s="58"/>
      <c r="BU499" s="58"/>
      <c r="BV499" s="58"/>
      <c r="BW499" s="58"/>
      <c r="BX499" s="58"/>
      <c r="BY499" s="58"/>
      <c r="BZ499" s="58"/>
      <c r="CA499" s="58"/>
      <c r="CB499" s="58"/>
      <c r="CC499" s="58"/>
      <c r="CD499" s="58"/>
      <c r="CE499" s="58"/>
    </row>
    <row r="500" spans="1:83" s="26" customFormat="1" ht="21.75" customHeight="1">
      <c r="A500" s="504" t="s">
        <v>498</v>
      </c>
      <c r="B500" s="505"/>
      <c r="C500" s="101"/>
      <c r="D500" s="400"/>
      <c r="E500" s="256"/>
      <c r="F500" s="194">
        <f>F402+F426+F446+F470+F477+F488+F499</f>
        <v>164622.99635000003</v>
      </c>
      <c r="G500" s="400"/>
      <c r="H500" s="256"/>
      <c r="I500" s="194">
        <f>I402+I426+I446+I470+I477+I488+I499</f>
        <v>570474</v>
      </c>
      <c r="J500" s="419"/>
      <c r="K500" s="147"/>
      <c r="L500" s="194">
        <f>L402+L426+L446+L470+L477+L488+L499</f>
        <v>405851.00365000014</v>
      </c>
      <c r="M500" s="106"/>
      <c r="N500" s="106"/>
      <c r="O500" s="106"/>
    </row>
    <row r="501" spans="1:83" s="2" customFormat="1" ht="17.25" customHeight="1">
      <c r="B501" s="500" t="s">
        <v>230</v>
      </c>
      <c r="C501" s="500"/>
      <c r="D501" s="500"/>
      <c r="E501" s="500"/>
      <c r="F501" s="500"/>
      <c r="G501" s="401"/>
      <c r="I501" s="119"/>
      <c r="J501" s="401"/>
    </row>
    <row r="502" spans="1:83" s="2" customFormat="1" ht="15">
      <c r="B502" s="96"/>
      <c r="C502" s="302"/>
      <c r="D502" s="402"/>
      <c r="E502" s="257"/>
      <c r="F502" s="168"/>
      <c r="G502" s="402"/>
      <c r="H502" s="257"/>
      <c r="I502" s="169"/>
      <c r="J502" s="401"/>
    </row>
    <row r="503" spans="1:83" s="98" customFormat="1" ht="30" customHeight="1">
      <c r="A503" s="97"/>
      <c r="B503" s="499" t="s">
        <v>231</v>
      </c>
      <c r="C503" s="499"/>
      <c r="D503" s="499"/>
      <c r="E503" s="499"/>
      <c r="F503" s="499"/>
      <c r="G503" s="403"/>
      <c r="I503" s="426"/>
      <c r="J503" s="403"/>
    </row>
    <row r="508" spans="1:83">
      <c r="F508" s="171"/>
      <c r="I508" s="171"/>
    </row>
  </sheetData>
  <mergeCells count="29">
    <mergeCell ref="K4:K7"/>
    <mergeCell ref="L4:L7"/>
    <mergeCell ref="C3:C7"/>
    <mergeCell ref="A426:B426"/>
    <mergeCell ref="A446:B446"/>
    <mergeCell ref="A470:B470"/>
    <mergeCell ref="A402:B402"/>
    <mergeCell ref="B503:F503"/>
    <mergeCell ref="B501:F501"/>
    <mergeCell ref="A477:B477"/>
    <mergeCell ref="A488:B488"/>
    <mergeCell ref="B499:C499"/>
    <mergeCell ref="A500:B500"/>
    <mergeCell ref="A1:O1"/>
    <mergeCell ref="O3:O7"/>
    <mergeCell ref="N3:N7"/>
    <mergeCell ref="D3:F3"/>
    <mergeCell ref="G3:I3"/>
    <mergeCell ref="J3:L3"/>
    <mergeCell ref="D4:D7"/>
    <mergeCell ref="J4:J7"/>
    <mergeCell ref="G4:G7"/>
    <mergeCell ref="M3:M7"/>
    <mergeCell ref="E4:E7"/>
    <mergeCell ref="F4:F7"/>
    <mergeCell ref="B3:B7"/>
    <mergeCell ref="A3:A7"/>
    <mergeCell ref="H4:H7"/>
    <mergeCell ref="I4:I7"/>
  </mergeCells>
  <phoneticPr fontId="14" type="noConversion"/>
  <conditionalFormatting sqref="B490">
    <cfRule type="cellIs" dxfId="0" priority="1" stopIfTrue="1" operator="equal">
      <formula>0</formula>
    </cfRule>
  </conditionalFormatting>
  <pageMargins left="0.39370078740157483" right="0.23622047244094491" top="0.70866141732283472" bottom="0.27559055118110237" header="0.31496062992125984" footer="0.31496062992125984"/>
  <pageSetup paperSize="9" scale="73" fitToHeight="0" orientation="landscape" r:id="rId1"/>
  <headerFooter alignWithMargins="0"/>
  <ignoredErrors>
    <ignoredError sqref="F407:F4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A7" workbookViewId="0">
      <selection activeCell="F14" sqref="F14:F15"/>
    </sheetView>
  </sheetViews>
  <sheetFormatPr defaultRowHeight="12.75"/>
  <cols>
    <col min="1" max="1" width="9.140625" style="123"/>
    <col min="2" max="2" width="5.85546875" style="123" customWidth="1"/>
    <col min="3" max="3" width="33.7109375" style="123" customWidth="1"/>
    <col min="4" max="4" width="15.7109375" style="123" customWidth="1"/>
    <col min="5" max="5" width="12.42578125" style="123" customWidth="1"/>
    <col min="6" max="6" width="13.7109375" style="123" customWidth="1"/>
    <col min="7" max="7" width="12.42578125" style="123" customWidth="1"/>
    <col min="8" max="8" width="2.28515625" style="123" customWidth="1"/>
    <col min="9" max="9" width="9.140625" style="123"/>
    <col min="10" max="10" width="9.42578125" style="123" bestFit="1" customWidth="1"/>
    <col min="11" max="253" width="9.140625" style="123"/>
    <col min="254" max="254" width="5.85546875" style="123" customWidth="1"/>
    <col min="255" max="255" width="33.7109375" style="123" customWidth="1"/>
    <col min="256" max="256" width="15.7109375" style="123" customWidth="1"/>
    <col min="257" max="257" width="12.42578125" style="123" customWidth="1"/>
    <col min="258" max="258" width="13.7109375" style="123" customWidth="1"/>
    <col min="259" max="259" width="12.42578125" style="123" customWidth="1"/>
    <col min="260" max="260" width="14.42578125" style="123" customWidth="1"/>
    <col min="261" max="261" width="14.7109375" style="123" customWidth="1"/>
    <col min="262" max="262" width="14.42578125" style="123" customWidth="1"/>
    <col min="263" max="263" width="15.28515625" style="123" customWidth="1"/>
    <col min="264" max="264" width="2.28515625" style="123" customWidth="1"/>
    <col min="265" max="509" width="9.140625" style="123"/>
    <col min="510" max="510" width="5.85546875" style="123" customWidth="1"/>
    <col min="511" max="511" width="33.7109375" style="123" customWidth="1"/>
    <col min="512" max="512" width="15.7109375" style="123" customWidth="1"/>
    <col min="513" max="513" width="12.42578125" style="123" customWidth="1"/>
    <col min="514" max="514" width="13.7109375" style="123" customWidth="1"/>
    <col min="515" max="515" width="12.42578125" style="123" customWidth="1"/>
    <col min="516" max="516" width="14.42578125" style="123" customWidth="1"/>
    <col min="517" max="517" width="14.7109375" style="123" customWidth="1"/>
    <col min="518" max="518" width="14.42578125" style="123" customWidth="1"/>
    <col min="519" max="519" width="15.28515625" style="123" customWidth="1"/>
    <col min="520" max="520" width="2.28515625" style="123" customWidth="1"/>
    <col min="521" max="765" width="9.140625" style="123"/>
    <col min="766" max="766" width="5.85546875" style="123" customWidth="1"/>
    <col min="767" max="767" width="33.7109375" style="123" customWidth="1"/>
    <col min="768" max="768" width="15.7109375" style="123" customWidth="1"/>
    <col min="769" max="769" width="12.42578125" style="123" customWidth="1"/>
    <col min="770" max="770" width="13.7109375" style="123" customWidth="1"/>
    <col min="771" max="771" width="12.42578125" style="123" customWidth="1"/>
    <col min="772" max="772" width="14.42578125" style="123" customWidth="1"/>
    <col min="773" max="773" width="14.7109375" style="123" customWidth="1"/>
    <col min="774" max="774" width="14.42578125" style="123" customWidth="1"/>
    <col min="775" max="775" width="15.28515625" style="123" customWidth="1"/>
    <col min="776" max="776" width="2.28515625" style="123" customWidth="1"/>
    <col min="777" max="1021" width="9.140625" style="123"/>
    <col min="1022" max="1022" width="5.85546875" style="123" customWidth="1"/>
    <col min="1023" max="1023" width="33.7109375" style="123" customWidth="1"/>
    <col min="1024" max="1024" width="15.7109375" style="123" customWidth="1"/>
    <col min="1025" max="1025" width="12.42578125" style="123" customWidth="1"/>
    <col min="1026" max="1026" width="13.7109375" style="123" customWidth="1"/>
    <col min="1027" max="1027" width="12.42578125" style="123" customWidth="1"/>
    <col min="1028" max="1028" width="14.42578125" style="123" customWidth="1"/>
    <col min="1029" max="1029" width="14.7109375" style="123" customWidth="1"/>
    <col min="1030" max="1030" width="14.42578125" style="123" customWidth="1"/>
    <col min="1031" max="1031" width="15.28515625" style="123" customWidth="1"/>
    <col min="1032" max="1032" width="2.28515625" style="123" customWidth="1"/>
    <col min="1033" max="1277" width="9.140625" style="123"/>
    <col min="1278" max="1278" width="5.85546875" style="123" customWidth="1"/>
    <col min="1279" max="1279" width="33.7109375" style="123" customWidth="1"/>
    <col min="1280" max="1280" width="15.7109375" style="123" customWidth="1"/>
    <col min="1281" max="1281" width="12.42578125" style="123" customWidth="1"/>
    <col min="1282" max="1282" width="13.7109375" style="123" customWidth="1"/>
    <col min="1283" max="1283" width="12.42578125" style="123" customWidth="1"/>
    <col min="1284" max="1284" width="14.42578125" style="123" customWidth="1"/>
    <col min="1285" max="1285" width="14.7109375" style="123" customWidth="1"/>
    <col min="1286" max="1286" width="14.42578125" style="123" customWidth="1"/>
    <col min="1287" max="1287" width="15.28515625" style="123" customWidth="1"/>
    <col min="1288" max="1288" width="2.28515625" style="123" customWidth="1"/>
    <col min="1289" max="1533" width="9.140625" style="123"/>
    <col min="1534" max="1534" width="5.85546875" style="123" customWidth="1"/>
    <col min="1535" max="1535" width="33.7109375" style="123" customWidth="1"/>
    <col min="1536" max="1536" width="15.7109375" style="123" customWidth="1"/>
    <col min="1537" max="1537" width="12.42578125" style="123" customWidth="1"/>
    <col min="1538" max="1538" width="13.7109375" style="123" customWidth="1"/>
    <col min="1539" max="1539" width="12.42578125" style="123" customWidth="1"/>
    <col min="1540" max="1540" width="14.42578125" style="123" customWidth="1"/>
    <col min="1541" max="1541" width="14.7109375" style="123" customWidth="1"/>
    <col min="1542" max="1542" width="14.42578125" style="123" customWidth="1"/>
    <col min="1543" max="1543" width="15.28515625" style="123" customWidth="1"/>
    <col min="1544" max="1544" width="2.28515625" style="123" customWidth="1"/>
    <col min="1545" max="1789" width="9.140625" style="123"/>
    <col min="1790" max="1790" width="5.85546875" style="123" customWidth="1"/>
    <col min="1791" max="1791" width="33.7109375" style="123" customWidth="1"/>
    <col min="1792" max="1792" width="15.7109375" style="123" customWidth="1"/>
    <col min="1793" max="1793" width="12.42578125" style="123" customWidth="1"/>
    <col min="1794" max="1794" width="13.7109375" style="123" customWidth="1"/>
    <col min="1795" max="1795" width="12.42578125" style="123" customWidth="1"/>
    <col min="1796" max="1796" width="14.42578125" style="123" customWidth="1"/>
    <col min="1797" max="1797" width="14.7109375" style="123" customWidth="1"/>
    <col min="1798" max="1798" width="14.42578125" style="123" customWidth="1"/>
    <col min="1799" max="1799" width="15.28515625" style="123" customWidth="1"/>
    <col min="1800" max="1800" width="2.28515625" style="123" customWidth="1"/>
    <col min="1801" max="2045" width="9.140625" style="123"/>
    <col min="2046" max="2046" width="5.85546875" style="123" customWidth="1"/>
    <col min="2047" max="2047" width="33.7109375" style="123" customWidth="1"/>
    <col min="2048" max="2048" width="15.7109375" style="123" customWidth="1"/>
    <col min="2049" max="2049" width="12.42578125" style="123" customWidth="1"/>
    <col min="2050" max="2050" width="13.7109375" style="123" customWidth="1"/>
    <col min="2051" max="2051" width="12.42578125" style="123" customWidth="1"/>
    <col min="2052" max="2052" width="14.42578125" style="123" customWidth="1"/>
    <col min="2053" max="2053" width="14.7109375" style="123" customWidth="1"/>
    <col min="2054" max="2054" width="14.42578125" style="123" customWidth="1"/>
    <col min="2055" max="2055" width="15.28515625" style="123" customWidth="1"/>
    <col min="2056" max="2056" width="2.28515625" style="123" customWidth="1"/>
    <col min="2057" max="2301" width="9.140625" style="123"/>
    <col min="2302" max="2302" width="5.85546875" style="123" customWidth="1"/>
    <col min="2303" max="2303" width="33.7109375" style="123" customWidth="1"/>
    <col min="2304" max="2304" width="15.7109375" style="123" customWidth="1"/>
    <col min="2305" max="2305" width="12.42578125" style="123" customWidth="1"/>
    <col min="2306" max="2306" width="13.7109375" style="123" customWidth="1"/>
    <col min="2307" max="2307" width="12.42578125" style="123" customWidth="1"/>
    <col min="2308" max="2308" width="14.42578125" style="123" customWidth="1"/>
    <col min="2309" max="2309" width="14.7109375" style="123" customWidth="1"/>
    <col min="2310" max="2310" width="14.42578125" style="123" customWidth="1"/>
    <col min="2311" max="2311" width="15.28515625" style="123" customWidth="1"/>
    <col min="2312" max="2312" width="2.28515625" style="123" customWidth="1"/>
    <col min="2313" max="2557" width="9.140625" style="123"/>
    <col min="2558" max="2558" width="5.85546875" style="123" customWidth="1"/>
    <col min="2559" max="2559" width="33.7109375" style="123" customWidth="1"/>
    <col min="2560" max="2560" width="15.7109375" style="123" customWidth="1"/>
    <col min="2561" max="2561" width="12.42578125" style="123" customWidth="1"/>
    <col min="2562" max="2562" width="13.7109375" style="123" customWidth="1"/>
    <col min="2563" max="2563" width="12.42578125" style="123" customWidth="1"/>
    <col min="2564" max="2564" width="14.42578125" style="123" customWidth="1"/>
    <col min="2565" max="2565" width="14.7109375" style="123" customWidth="1"/>
    <col min="2566" max="2566" width="14.42578125" style="123" customWidth="1"/>
    <col min="2567" max="2567" width="15.28515625" style="123" customWidth="1"/>
    <col min="2568" max="2568" width="2.28515625" style="123" customWidth="1"/>
    <col min="2569" max="2813" width="9.140625" style="123"/>
    <col min="2814" max="2814" width="5.85546875" style="123" customWidth="1"/>
    <col min="2815" max="2815" width="33.7109375" style="123" customWidth="1"/>
    <col min="2816" max="2816" width="15.7109375" style="123" customWidth="1"/>
    <col min="2817" max="2817" width="12.42578125" style="123" customWidth="1"/>
    <col min="2818" max="2818" width="13.7109375" style="123" customWidth="1"/>
    <col min="2819" max="2819" width="12.42578125" style="123" customWidth="1"/>
    <col min="2820" max="2820" width="14.42578125" style="123" customWidth="1"/>
    <col min="2821" max="2821" width="14.7109375" style="123" customWidth="1"/>
    <col min="2822" max="2822" width="14.42578125" style="123" customWidth="1"/>
    <col min="2823" max="2823" width="15.28515625" style="123" customWidth="1"/>
    <col min="2824" max="2824" width="2.28515625" style="123" customWidth="1"/>
    <col min="2825" max="3069" width="9.140625" style="123"/>
    <col min="3070" max="3070" width="5.85546875" style="123" customWidth="1"/>
    <col min="3071" max="3071" width="33.7109375" style="123" customWidth="1"/>
    <col min="3072" max="3072" width="15.7109375" style="123" customWidth="1"/>
    <col min="3073" max="3073" width="12.42578125" style="123" customWidth="1"/>
    <col min="3074" max="3074" width="13.7109375" style="123" customWidth="1"/>
    <col min="3075" max="3075" width="12.42578125" style="123" customWidth="1"/>
    <col min="3076" max="3076" width="14.42578125" style="123" customWidth="1"/>
    <col min="3077" max="3077" width="14.7109375" style="123" customWidth="1"/>
    <col min="3078" max="3078" width="14.42578125" style="123" customWidth="1"/>
    <col min="3079" max="3079" width="15.28515625" style="123" customWidth="1"/>
    <col min="3080" max="3080" width="2.28515625" style="123" customWidth="1"/>
    <col min="3081" max="3325" width="9.140625" style="123"/>
    <col min="3326" max="3326" width="5.85546875" style="123" customWidth="1"/>
    <col min="3327" max="3327" width="33.7109375" style="123" customWidth="1"/>
    <col min="3328" max="3328" width="15.7109375" style="123" customWidth="1"/>
    <col min="3329" max="3329" width="12.42578125" style="123" customWidth="1"/>
    <col min="3330" max="3330" width="13.7109375" style="123" customWidth="1"/>
    <col min="3331" max="3331" width="12.42578125" style="123" customWidth="1"/>
    <col min="3332" max="3332" width="14.42578125" style="123" customWidth="1"/>
    <col min="3333" max="3333" width="14.7109375" style="123" customWidth="1"/>
    <col min="3334" max="3334" width="14.42578125" style="123" customWidth="1"/>
    <col min="3335" max="3335" width="15.28515625" style="123" customWidth="1"/>
    <col min="3336" max="3336" width="2.28515625" style="123" customWidth="1"/>
    <col min="3337" max="3581" width="9.140625" style="123"/>
    <col min="3582" max="3582" width="5.85546875" style="123" customWidth="1"/>
    <col min="3583" max="3583" width="33.7109375" style="123" customWidth="1"/>
    <col min="3584" max="3584" width="15.7109375" style="123" customWidth="1"/>
    <col min="3585" max="3585" width="12.42578125" style="123" customWidth="1"/>
    <col min="3586" max="3586" width="13.7109375" style="123" customWidth="1"/>
    <col min="3587" max="3587" width="12.42578125" style="123" customWidth="1"/>
    <col min="3588" max="3588" width="14.42578125" style="123" customWidth="1"/>
    <col min="3589" max="3589" width="14.7109375" style="123" customWidth="1"/>
    <col min="3590" max="3590" width="14.42578125" style="123" customWidth="1"/>
    <col min="3591" max="3591" width="15.28515625" style="123" customWidth="1"/>
    <col min="3592" max="3592" width="2.28515625" style="123" customWidth="1"/>
    <col min="3593" max="3837" width="9.140625" style="123"/>
    <col min="3838" max="3838" width="5.85546875" style="123" customWidth="1"/>
    <col min="3839" max="3839" width="33.7109375" style="123" customWidth="1"/>
    <col min="3840" max="3840" width="15.7109375" style="123" customWidth="1"/>
    <col min="3841" max="3841" width="12.42578125" style="123" customWidth="1"/>
    <col min="3842" max="3842" width="13.7109375" style="123" customWidth="1"/>
    <col min="3843" max="3843" width="12.42578125" style="123" customWidth="1"/>
    <col min="3844" max="3844" width="14.42578125" style="123" customWidth="1"/>
    <col min="3845" max="3845" width="14.7109375" style="123" customWidth="1"/>
    <col min="3846" max="3846" width="14.42578125" style="123" customWidth="1"/>
    <col min="3847" max="3847" width="15.28515625" style="123" customWidth="1"/>
    <col min="3848" max="3848" width="2.28515625" style="123" customWidth="1"/>
    <col min="3849" max="4093" width="9.140625" style="123"/>
    <col min="4094" max="4094" width="5.85546875" style="123" customWidth="1"/>
    <col min="4095" max="4095" width="33.7109375" style="123" customWidth="1"/>
    <col min="4096" max="4096" width="15.7109375" style="123" customWidth="1"/>
    <col min="4097" max="4097" width="12.42578125" style="123" customWidth="1"/>
    <col min="4098" max="4098" width="13.7109375" style="123" customWidth="1"/>
    <col min="4099" max="4099" width="12.42578125" style="123" customWidth="1"/>
    <col min="4100" max="4100" width="14.42578125" style="123" customWidth="1"/>
    <col min="4101" max="4101" width="14.7109375" style="123" customWidth="1"/>
    <col min="4102" max="4102" width="14.42578125" style="123" customWidth="1"/>
    <col min="4103" max="4103" width="15.28515625" style="123" customWidth="1"/>
    <col min="4104" max="4104" width="2.28515625" style="123" customWidth="1"/>
    <col min="4105" max="4349" width="9.140625" style="123"/>
    <col min="4350" max="4350" width="5.85546875" style="123" customWidth="1"/>
    <col min="4351" max="4351" width="33.7109375" style="123" customWidth="1"/>
    <col min="4352" max="4352" width="15.7109375" style="123" customWidth="1"/>
    <col min="4353" max="4353" width="12.42578125" style="123" customWidth="1"/>
    <col min="4354" max="4354" width="13.7109375" style="123" customWidth="1"/>
    <col min="4355" max="4355" width="12.42578125" style="123" customWidth="1"/>
    <col min="4356" max="4356" width="14.42578125" style="123" customWidth="1"/>
    <col min="4357" max="4357" width="14.7109375" style="123" customWidth="1"/>
    <col min="4358" max="4358" width="14.42578125" style="123" customWidth="1"/>
    <col min="4359" max="4359" width="15.28515625" style="123" customWidth="1"/>
    <col min="4360" max="4360" width="2.28515625" style="123" customWidth="1"/>
    <col min="4361" max="4605" width="9.140625" style="123"/>
    <col min="4606" max="4606" width="5.85546875" style="123" customWidth="1"/>
    <col min="4607" max="4607" width="33.7109375" style="123" customWidth="1"/>
    <col min="4608" max="4608" width="15.7109375" style="123" customWidth="1"/>
    <col min="4609" max="4609" width="12.42578125" style="123" customWidth="1"/>
    <col min="4610" max="4610" width="13.7109375" style="123" customWidth="1"/>
    <col min="4611" max="4611" width="12.42578125" style="123" customWidth="1"/>
    <col min="4612" max="4612" width="14.42578125" style="123" customWidth="1"/>
    <col min="4613" max="4613" width="14.7109375" style="123" customWidth="1"/>
    <col min="4614" max="4614" width="14.42578125" style="123" customWidth="1"/>
    <col min="4615" max="4615" width="15.28515625" style="123" customWidth="1"/>
    <col min="4616" max="4616" width="2.28515625" style="123" customWidth="1"/>
    <col min="4617" max="4861" width="9.140625" style="123"/>
    <col min="4862" max="4862" width="5.85546875" style="123" customWidth="1"/>
    <col min="4863" max="4863" width="33.7109375" style="123" customWidth="1"/>
    <col min="4864" max="4864" width="15.7109375" style="123" customWidth="1"/>
    <col min="4865" max="4865" width="12.42578125" style="123" customWidth="1"/>
    <col min="4866" max="4866" width="13.7109375" style="123" customWidth="1"/>
    <col min="4867" max="4867" width="12.42578125" style="123" customWidth="1"/>
    <col min="4868" max="4868" width="14.42578125" style="123" customWidth="1"/>
    <col min="4869" max="4869" width="14.7109375" style="123" customWidth="1"/>
    <col min="4870" max="4870" width="14.42578125" style="123" customWidth="1"/>
    <col min="4871" max="4871" width="15.28515625" style="123" customWidth="1"/>
    <col min="4872" max="4872" width="2.28515625" style="123" customWidth="1"/>
    <col min="4873" max="5117" width="9.140625" style="123"/>
    <col min="5118" max="5118" width="5.85546875" style="123" customWidth="1"/>
    <col min="5119" max="5119" width="33.7109375" style="123" customWidth="1"/>
    <col min="5120" max="5120" width="15.7109375" style="123" customWidth="1"/>
    <col min="5121" max="5121" width="12.42578125" style="123" customWidth="1"/>
    <col min="5122" max="5122" width="13.7109375" style="123" customWidth="1"/>
    <col min="5123" max="5123" width="12.42578125" style="123" customWidth="1"/>
    <col min="5124" max="5124" width="14.42578125" style="123" customWidth="1"/>
    <col min="5125" max="5125" width="14.7109375" style="123" customWidth="1"/>
    <col min="5126" max="5126" width="14.42578125" style="123" customWidth="1"/>
    <col min="5127" max="5127" width="15.28515625" style="123" customWidth="1"/>
    <col min="5128" max="5128" width="2.28515625" style="123" customWidth="1"/>
    <col min="5129" max="5373" width="9.140625" style="123"/>
    <col min="5374" max="5374" width="5.85546875" style="123" customWidth="1"/>
    <col min="5375" max="5375" width="33.7109375" style="123" customWidth="1"/>
    <col min="5376" max="5376" width="15.7109375" style="123" customWidth="1"/>
    <col min="5377" max="5377" width="12.42578125" style="123" customWidth="1"/>
    <col min="5378" max="5378" width="13.7109375" style="123" customWidth="1"/>
    <col min="5379" max="5379" width="12.42578125" style="123" customWidth="1"/>
    <col min="5380" max="5380" width="14.42578125" style="123" customWidth="1"/>
    <col min="5381" max="5381" width="14.7109375" style="123" customWidth="1"/>
    <col min="5382" max="5382" width="14.42578125" style="123" customWidth="1"/>
    <col min="5383" max="5383" width="15.28515625" style="123" customWidth="1"/>
    <col min="5384" max="5384" width="2.28515625" style="123" customWidth="1"/>
    <col min="5385" max="5629" width="9.140625" style="123"/>
    <col min="5630" max="5630" width="5.85546875" style="123" customWidth="1"/>
    <col min="5631" max="5631" width="33.7109375" style="123" customWidth="1"/>
    <col min="5632" max="5632" width="15.7109375" style="123" customWidth="1"/>
    <col min="5633" max="5633" width="12.42578125" style="123" customWidth="1"/>
    <col min="5634" max="5634" width="13.7109375" style="123" customWidth="1"/>
    <col min="5635" max="5635" width="12.42578125" style="123" customWidth="1"/>
    <col min="5636" max="5636" width="14.42578125" style="123" customWidth="1"/>
    <col min="5637" max="5637" width="14.7109375" style="123" customWidth="1"/>
    <col min="5638" max="5638" width="14.42578125" style="123" customWidth="1"/>
    <col min="5639" max="5639" width="15.28515625" style="123" customWidth="1"/>
    <col min="5640" max="5640" width="2.28515625" style="123" customWidth="1"/>
    <col min="5641" max="5885" width="9.140625" style="123"/>
    <col min="5886" max="5886" width="5.85546875" style="123" customWidth="1"/>
    <col min="5887" max="5887" width="33.7109375" style="123" customWidth="1"/>
    <col min="5888" max="5888" width="15.7109375" style="123" customWidth="1"/>
    <col min="5889" max="5889" width="12.42578125" style="123" customWidth="1"/>
    <col min="5890" max="5890" width="13.7109375" style="123" customWidth="1"/>
    <col min="5891" max="5891" width="12.42578125" style="123" customWidth="1"/>
    <col min="5892" max="5892" width="14.42578125" style="123" customWidth="1"/>
    <col min="5893" max="5893" width="14.7109375" style="123" customWidth="1"/>
    <col min="5894" max="5894" width="14.42578125" style="123" customWidth="1"/>
    <col min="5895" max="5895" width="15.28515625" style="123" customWidth="1"/>
    <col min="5896" max="5896" width="2.28515625" style="123" customWidth="1"/>
    <col min="5897" max="6141" width="9.140625" style="123"/>
    <col min="6142" max="6142" width="5.85546875" style="123" customWidth="1"/>
    <col min="6143" max="6143" width="33.7109375" style="123" customWidth="1"/>
    <col min="6144" max="6144" width="15.7109375" style="123" customWidth="1"/>
    <col min="6145" max="6145" width="12.42578125" style="123" customWidth="1"/>
    <col min="6146" max="6146" width="13.7109375" style="123" customWidth="1"/>
    <col min="6147" max="6147" width="12.42578125" style="123" customWidth="1"/>
    <col min="6148" max="6148" width="14.42578125" style="123" customWidth="1"/>
    <col min="6149" max="6149" width="14.7109375" style="123" customWidth="1"/>
    <col min="6150" max="6150" width="14.42578125" style="123" customWidth="1"/>
    <col min="6151" max="6151" width="15.28515625" style="123" customWidth="1"/>
    <col min="6152" max="6152" width="2.28515625" style="123" customWidth="1"/>
    <col min="6153" max="6397" width="9.140625" style="123"/>
    <col min="6398" max="6398" width="5.85546875" style="123" customWidth="1"/>
    <col min="6399" max="6399" width="33.7109375" style="123" customWidth="1"/>
    <col min="6400" max="6400" width="15.7109375" style="123" customWidth="1"/>
    <col min="6401" max="6401" width="12.42578125" style="123" customWidth="1"/>
    <col min="6402" max="6402" width="13.7109375" style="123" customWidth="1"/>
    <col min="6403" max="6403" width="12.42578125" style="123" customWidth="1"/>
    <col min="6404" max="6404" width="14.42578125" style="123" customWidth="1"/>
    <col min="6405" max="6405" width="14.7109375" style="123" customWidth="1"/>
    <col min="6406" max="6406" width="14.42578125" style="123" customWidth="1"/>
    <col min="6407" max="6407" width="15.28515625" style="123" customWidth="1"/>
    <col min="6408" max="6408" width="2.28515625" style="123" customWidth="1"/>
    <col min="6409" max="6653" width="9.140625" style="123"/>
    <col min="6654" max="6654" width="5.85546875" style="123" customWidth="1"/>
    <col min="6655" max="6655" width="33.7109375" style="123" customWidth="1"/>
    <col min="6656" max="6656" width="15.7109375" style="123" customWidth="1"/>
    <col min="6657" max="6657" width="12.42578125" style="123" customWidth="1"/>
    <col min="6658" max="6658" width="13.7109375" style="123" customWidth="1"/>
    <col min="6659" max="6659" width="12.42578125" style="123" customWidth="1"/>
    <col min="6660" max="6660" width="14.42578125" style="123" customWidth="1"/>
    <col min="6661" max="6661" width="14.7109375" style="123" customWidth="1"/>
    <col min="6662" max="6662" width="14.42578125" style="123" customWidth="1"/>
    <col min="6663" max="6663" width="15.28515625" style="123" customWidth="1"/>
    <col min="6664" max="6664" width="2.28515625" style="123" customWidth="1"/>
    <col min="6665" max="6909" width="9.140625" style="123"/>
    <col min="6910" max="6910" width="5.85546875" style="123" customWidth="1"/>
    <col min="6911" max="6911" width="33.7109375" style="123" customWidth="1"/>
    <col min="6912" max="6912" width="15.7109375" style="123" customWidth="1"/>
    <col min="6913" max="6913" width="12.42578125" style="123" customWidth="1"/>
    <col min="6914" max="6914" width="13.7109375" style="123" customWidth="1"/>
    <col min="6915" max="6915" width="12.42578125" style="123" customWidth="1"/>
    <col min="6916" max="6916" width="14.42578125" style="123" customWidth="1"/>
    <col min="6917" max="6917" width="14.7109375" style="123" customWidth="1"/>
    <col min="6918" max="6918" width="14.42578125" style="123" customWidth="1"/>
    <col min="6919" max="6919" width="15.28515625" style="123" customWidth="1"/>
    <col min="6920" max="6920" width="2.28515625" style="123" customWidth="1"/>
    <col min="6921" max="7165" width="9.140625" style="123"/>
    <col min="7166" max="7166" width="5.85546875" style="123" customWidth="1"/>
    <col min="7167" max="7167" width="33.7109375" style="123" customWidth="1"/>
    <col min="7168" max="7168" width="15.7109375" style="123" customWidth="1"/>
    <col min="7169" max="7169" width="12.42578125" style="123" customWidth="1"/>
    <col min="7170" max="7170" width="13.7109375" style="123" customWidth="1"/>
    <col min="7171" max="7171" width="12.42578125" style="123" customWidth="1"/>
    <col min="7172" max="7172" width="14.42578125" style="123" customWidth="1"/>
    <col min="7173" max="7173" width="14.7109375" style="123" customWidth="1"/>
    <col min="7174" max="7174" width="14.42578125" style="123" customWidth="1"/>
    <col min="7175" max="7175" width="15.28515625" style="123" customWidth="1"/>
    <col min="7176" max="7176" width="2.28515625" style="123" customWidth="1"/>
    <col min="7177" max="7421" width="9.140625" style="123"/>
    <col min="7422" max="7422" width="5.85546875" style="123" customWidth="1"/>
    <col min="7423" max="7423" width="33.7109375" style="123" customWidth="1"/>
    <col min="7424" max="7424" width="15.7109375" style="123" customWidth="1"/>
    <col min="7425" max="7425" width="12.42578125" style="123" customWidth="1"/>
    <col min="7426" max="7426" width="13.7109375" style="123" customWidth="1"/>
    <col min="7427" max="7427" width="12.42578125" style="123" customWidth="1"/>
    <col min="7428" max="7428" width="14.42578125" style="123" customWidth="1"/>
    <col min="7429" max="7429" width="14.7109375" style="123" customWidth="1"/>
    <col min="7430" max="7430" width="14.42578125" style="123" customWidth="1"/>
    <col min="7431" max="7431" width="15.28515625" style="123" customWidth="1"/>
    <col min="7432" max="7432" width="2.28515625" style="123" customWidth="1"/>
    <col min="7433" max="7677" width="9.140625" style="123"/>
    <col min="7678" max="7678" width="5.85546875" style="123" customWidth="1"/>
    <col min="7679" max="7679" width="33.7109375" style="123" customWidth="1"/>
    <col min="7680" max="7680" width="15.7109375" style="123" customWidth="1"/>
    <col min="7681" max="7681" width="12.42578125" style="123" customWidth="1"/>
    <col min="7682" max="7682" width="13.7109375" style="123" customWidth="1"/>
    <col min="7683" max="7683" width="12.42578125" style="123" customWidth="1"/>
    <col min="7684" max="7684" width="14.42578125" style="123" customWidth="1"/>
    <col min="7685" max="7685" width="14.7109375" style="123" customWidth="1"/>
    <col min="7686" max="7686" width="14.42578125" style="123" customWidth="1"/>
    <col min="7687" max="7687" width="15.28515625" style="123" customWidth="1"/>
    <col min="7688" max="7688" width="2.28515625" style="123" customWidth="1"/>
    <col min="7689" max="7933" width="9.140625" style="123"/>
    <col min="7934" max="7934" width="5.85546875" style="123" customWidth="1"/>
    <col min="7935" max="7935" width="33.7109375" style="123" customWidth="1"/>
    <col min="7936" max="7936" width="15.7109375" style="123" customWidth="1"/>
    <col min="7937" max="7937" width="12.42578125" style="123" customWidth="1"/>
    <col min="7938" max="7938" width="13.7109375" style="123" customWidth="1"/>
    <col min="7939" max="7939" width="12.42578125" style="123" customWidth="1"/>
    <col min="7940" max="7940" width="14.42578125" style="123" customWidth="1"/>
    <col min="7941" max="7941" width="14.7109375" style="123" customWidth="1"/>
    <col min="7942" max="7942" width="14.42578125" style="123" customWidth="1"/>
    <col min="7943" max="7943" width="15.28515625" style="123" customWidth="1"/>
    <col min="7944" max="7944" width="2.28515625" style="123" customWidth="1"/>
    <col min="7945" max="8189" width="9.140625" style="123"/>
    <col min="8190" max="8190" width="5.85546875" style="123" customWidth="1"/>
    <col min="8191" max="8191" width="33.7109375" style="123" customWidth="1"/>
    <col min="8192" max="8192" width="15.7109375" style="123" customWidth="1"/>
    <col min="8193" max="8193" width="12.42578125" style="123" customWidth="1"/>
    <col min="8194" max="8194" width="13.7109375" style="123" customWidth="1"/>
    <col min="8195" max="8195" width="12.42578125" style="123" customWidth="1"/>
    <col min="8196" max="8196" width="14.42578125" style="123" customWidth="1"/>
    <col min="8197" max="8197" width="14.7109375" style="123" customWidth="1"/>
    <col min="8198" max="8198" width="14.42578125" style="123" customWidth="1"/>
    <col min="8199" max="8199" width="15.28515625" style="123" customWidth="1"/>
    <col min="8200" max="8200" width="2.28515625" style="123" customWidth="1"/>
    <col min="8201" max="8445" width="9.140625" style="123"/>
    <col min="8446" max="8446" width="5.85546875" style="123" customWidth="1"/>
    <col min="8447" max="8447" width="33.7109375" style="123" customWidth="1"/>
    <col min="8448" max="8448" width="15.7109375" style="123" customWidth="1"/>
    <col min="8449" max="8449" width="12.42578125" style="123" customWidth="1"/>
    <col min="8450" max="8450" width="13.7109375" style="123" customWidth="1"/>
    <col min="8451" max="8451" width="12.42578125" style="123" customWidth="1"/>
    <col min="8452" max="8452" width="14.42578125" style="123" customWidth="1"/>
    <col min="8453" max="8453" width="14.7109375" style="123" customWidth="1"/>
    <col min="8454" max="8454" width="14.42578125" style="123" customWidth="1"/>
    <col min="8455" max="8455" width="15.28515625" style="123" customWidth="1"/>
    <col min="8456" max="8456" width="2.28515625" style="123" customWidth="1"/>
    <col min="8457" max="8701" width="9.140625" style="123"/>
    <col min="8702" max="8702" width="5.85546875" style="123" customWidth="1"/>
    <col min="8703" max="8703" width="33.7109375" style="123" customWidth="1"/>
    <col min="8704" max="8704" width="15.7109375" style="123" customWidth="1"/>
    <col min="8705" max="8705" width="12.42578125" style="123" customWidth="1"/>
    <col min="8706" max="8706" width="13.7109375" style="123" customWidth="1"/>
    <col min="8707" max="8707" width="12.42578125" style="123" customWidth="1"/>
    <col min="8708" max="8708" width="14.42578125" style="123" customWidth="1"/>
    <col min="8709" max="8709" width="14.7109375" style="123" customWidth="1"/>
    <col min="8710" max="8710" width="14.42578125" style="123" customWidth="1"/>
    <col min="8711" max="8711" width="15.28515625" style="123" customWidth="1"/>
    <col min="8712" max="8712" width="2.28515625" style="123" customWidth="1"/>
    <col min="8713" max="8957" width="9.140625" style="123"/>
    <col min="8958" max="8958" width="5.85546875" style="123" customWidth="1"/>
    <col min="8959" max="8959" width="33.7109375" style="123" customWidth="1"/>
    <col min="8960" max="8960" width="15.7109375" style="123" customWidth="1"/>
    <col min="8961" max="8961" width="12.42578125" style="123" customWidth="1"/>
    <col min="8962" max="8962" width="13.7109375" style="123" customWidth="1"/>
    <col min="8963" max="8963" width="12.42578125" style="123" customWidth="1"/>
    <col min="8964" max="8964" width="14.42578125" style="123" customWidth="1"/>
    <col min="8965" max="8965" width="14.7109375" style="123" customWidth="1"/>
    <col min="8966" max="8966" width="14.42578125" style="123" customWidth="1"/>
    <col min="8967" max="8967" width="15.28515625" style="123" customWidth="1"/>
    <col min="8968" max="8968" width="2.28515625" style="123" customWidth="1"/>
    <col min="8969" max="9213" width="9.140625" style="123"/>
    <col min="9214" max="9214" width="5.85546875" style="123" customWidth="1"/>
    <col min="9215" max="9215" width="33.7109375" style="123" customWidth="1"/>
    <col min="9216" max="9216" width="15.7109375" style="123" customWidth="1"/>
    <col min="9217" max="9217" width="12.42578125" style="123" customWidth="1"/>
    <col min="9218" max="9218" width="13.7109375" style="123" customWidth="1"/>
    <col min="9219" max="9219" width="12.42578125" style="123" customWidth="1"/>
    <col min="9220" max="9220" width="14.42578125" style="123" customWidth="1"/>
    <col min="9221" max="9221" width="14.7109375" style="123" customWidth="1"/>
    <col min="9222" max="9222" width="14.42578125" style="123" customWidth="1"/>
    <col min="9223" max="9223" width="15.28515625" style="123" customWidth="1"/>
    <col min="9224" max="9224" width="2.28515625" style="123" customWidth="1"/>
    <col min="9225" max="9469" width="9.140625" style="123"/>
    <col min="9470" max="9470" width="5.85546875" style="123" customWidth="1"/>
    <col min="9471" max="9471" width="33.7109375" style="123" customWidth="1"/>
    <col min="9472" max="9472" width="15.7109375" style="123" customWidth="1"/>
    <col min="9473" max="9473" width="12.42578125" style="123" customWidth="1"/>
    <col min="9474" max="9474" width="13.7109375" style="123" customWidth="1"/>
    <col min="9475" max="9475" width="12.42578125" style="123" customWidth="1"/>
    <col min="9476" max="9476" width="14.42578125" style="123" customWidth="1"/>
    <col min="9477" max="9477" width="14.7109375" style="123" customWidth="1"/>
    <col min="9478" max="9478" width="14.42578125" style="123" customWidth="1"/>
    <col min="9479" max="9479" width="15.28515625" style="123" customWidth="1"/>
    <col min="9480" max="9480" width="2.28515625" style="123" customWidth="1"/>
    <col min="9481" max="9725" width="9.140625" style="123"/>
    <col min="9726" max="9726" width="5.85546875" style="123" customWidth="1"/>
    <col min="9727" max="9727" width="33.7109375" style="123" customWidth="1"/>
    <col min="9728" max="9728" width="15.7109375" style="123" customWidth="1"/>
    <col min="9729" max="9729" width="12.42578125" style="123" customWidth="1"/>
    <col min="9730" max="9730" width="13.7109375" style="123" customWidth="1"/>
    <col min="9731" max="9731" width="12.42578125" style="123" customWidth="1"/>
    <col min="9732" max="9732" width="14.42578125" style="123" customWidth="1"/>
    <col min="9733" max="9733" width="14.7109375" style="123" customWidth="1"/>
    <col min="9734" max="9734" width="14.42578125" style="123" customWidth="1"/>
    <col min="9735" max="9735" width="15.28515625" style="123" customWidth="1"/>
    <col min="9736" max="9736" width="2.28515625" style="123" customWidth="1"/>
    <col min="9737" max="9981" width="9.140625" style="123"/>
    <col min="9982" max="9982" width="5.85546875" style="123" customWidth="1"/>
    <col min="9983" max="9983" width="33.7109375" style="123" customWidth="1"/>
    <col min="9984" max="9984" width="15.7109375" style="123" customWidth="1"/>
    <col min="9985" max="9985" width="12.42578125" style="123" customWidth="1"/>
    <col min="9986" max="9986" width="13.7109375" style="123" customWidth="1"/>
    <col min="9987" max="9987" width="12.42578125" style="123" customWidth="1"/>
    <col min="9988" max="9988" width="14.42578125" style="123" customWidth="1"/>
    <col min="9989" max="9989" width="14.7109375" style="123" customWidth="1"/>
    <col min="9990" max="9990" width="14.42578125" style="123" customWidth="1"/>
    <col min="9991" max="9991" width="15.28515625" style="123" customWidth="1"/>
    <col min="9992" max="9992" width="2.28515625" style="123" customWidth="1"/>
    <col min="9993" max="10237" width="9.140625" style="123"/>
    <col min="10238" max="10238" width="5.85546875" style="123" customWidth="1"/>
    <col min="10239" max="10239" width="33.7109375" style="123" customWidth="1"/>
    <col min="10240" max="10240" width="15.7109375" style="123" customWidth="1"/>
    <col min="10241" max="10241" width="12.42578125" style="123" customWidth="1"/>
    <col min="10242" max="10242" width="13.7109375" style="123" customWidth="1"/>
    <col min="10243" max="10243" width="12.42578125" style="123" customWidth="1"/>
    <col min="10244" max="10244" width="14.42578125" style="123" customWidth="1"/>
    <col min="10245" max="10245" width="14.7109375" style="123" customWidth="1"/>
    <col min="10246" max="10246" width="14.42578125" style="123" customWidth="1"/>
    <col min="10247" max="10247" width="15.28515625" style="123" customWidth="1"/>
    <col min="10248" max="10248" width="2.28515625" style="123" customWidth="1"/>
    <col min="10249" max="10493" width="9.140625" style="123"/>
    <col min="10494" max="10494" width="5.85546875" style="123" customWidth="1"/>
    <col min="10495" max="10495" width="33.7109375" style="123" customWidth="1"/>
    <col min="10496" max="10496" width="15.7109375" style="123" customWidth="1"/>
    <col min="10497" max="10497" width="12.42578125" style="123" customWidth="1"/>
    <col min="10498" max="10498" width="13.7109375" style="123" customWidth="1"/>
    <col min="10499" max="10499" width="12.42578125" style="123" customWidth="1"/>
    <col min="10500" max="10500" width="14.42578125" style="123" customWidth="1"/>
    <col min="10501" max="10501" width="14.7109375" style="123" customWidth="1"/>
    <col min="10502" max="10502" width="14.42578125" style="123" customWidth="1"/>
    <col min="10503" max="10503" width="15.28515625" style="123" customWidth="1"/>
    <col min="10504" max="10504" width="2.28515625" style="123" customWidth="1"/>
    <col min="10505" max="10749" width="9.140625" style="123"/>
    <col min="10750" max="10750" width="5.85546875" style="123" customWidth="1"/>
    <col min="10751" max="10751" width="33.7109375" style="123" customWidth="1"/>
    <col min="10752" max="10752" width="15.7109375" style="123" customWidth="1"/>
    <col min="10753" max="10753" width="12.42578125" style="123" customWidth="1"/>
    <col min="10754" max="10754" width="13.7109375" style="123" customWidth="1"/>
    <col min="10755" max="10755" width="12.42578125" style="123" customWidth="1"/>
    <col min="10756" max="10756" width="14.42578125" style="123" customWidth="1"/>
    <col min="10757" max="10757" width="14.7109375" style="123" customWidth="1"/>
    <col min="10758" max="10758" width="14.42578125" style="123" customWidth="1"/>
    <col min="10759" max="10759" width="15.28515625" style="123" customWidth="1"/>
    <col min="10760" max="10760" width="2.28515625" style="123" customWidth="1"/>
    <col min="10761" max="11005" width="9.140625" style="123"/>
    <col min="11006" max="11006" width="5.85546875" style="123" customWidth="1"/>
    <col min="11007" max="11007" width="33.7109375" style="123" customWidth="1"/>
    <col min="11008" max="11008" width="15.7109375" style="123" customWidth="1"/>
    <col min="11009" max="11009" width="12.42578125" style="123" customWidth="1"/>
    <col min="11010" max="11010" width="13.7109375" style="123" customWidth="1"/>
    <col min="11011" max="11011" width="12.42578125" style="123" customWidth="1"/>
    <col min="11012" max="11012" width="14.42578125" style="123" customWidth="1"/>
    <col min="11013" max="11013" width="14.7109375" style="123" customWidth="1"/>
    <col min="11014" max="11014" width="14.42578125" style="123" customWidth="1"/>
    <col min="11015" max="11015" width="15.28515625" style="123" customWidth="1"/>
    <col min="11016" max="11016" width="2.28515625" style="123" customWidth="1"/>
    <col min="11017" max="11261" width="9.140625" style="123"/>
    <col min="11262" max="11262" width="5.85546875" style="123" customWidth="1"/>
    <col min="11263" max="11263" width="33.7109375" style="123" customWidth="1"/>
    <col min="11264" max="11264" width="15.7109375" style="123" customWidth="1"/>
    <col min="11265" max="11265" width="12.42578125" style="123" customWidth="1"/>
    <col min="11266" max="11266" width="13.7109375" style="123" customWidth="1"/>
    <col min="11267" max="11267" width="12.42578125" style="123" customWidth="1"/>
    <col min="11268" max="11268" width="14.42578125" style="123" customWidth="1"/>
    <col min="11269" max="11269" width="14.7109375" style="123" customWidth="1"/>
    <col min="11270" max="11270" width="14.42578125" style="123" customWidth="1"/>
    <col min="11271" max="11271" width="15.28515625" style="123" customWidth="1"/>
    <col min="11272" max="11272" width="2.28515625" style="123" customWidth="1"/>
    <col min="11273" max="11517" width="9.140625" style="123"/>
    <col min="11518" max="11518" width="5.85546875" style="123" customWidth="1"/>
    <col min="11519" max="11519" width="33.7109375" style="123" customWidth="1"/>
    <col min="11520" max="11520" width="15.7109375" style="123" customWidth="1"/>
    <col min="11521" max="11521" width="12.42578125" style="123" customWidth="1"/>
    <col min="11522" max="11522" width="13.7109375" style="123" customWidth="1"/>
    <col min="11523" max="11523" width="12.42578125" style="123" customWidth="1"/>
    <col min="11524" max="11524" width="14.42578125" style="123" customWidth="1"/>
    <col min="11525" max="11525" width="14.7109375" style="123" customWidth="1"/>
    <col min="11526" max="11526" width="14.42578125" style="123" customWidth="1"/>
    <col min="11527" max="11527" width="15.28515625" style="123" customWidth="1"/>
    <col min="11528" max="11528" width="2.28515625" style="123" customWidth="1"/>
    <col min="11529" max="11773" width="9.140625" style="123"/>
    <col min="11774" max="11774" width="5.85546875" style="123" customWidth="1"/>
    <col min="11775" max="11775" width="33.7109375" style="123" customWidth="1"/>
    <col min="11776" max="11776" width="15.7109375" style="123" customWidth="1"/>
    <col min="11777" max="11777" width="12.42578125" style="123" customWidth="1"/>
    <col min="11778" max="11778" width="13.7109375" style="123" customWidth="1"/>
    <col min="11779" max="11779" width="12.42578125" style="123" customWidth="1"/>
    <col min="11780" max="11780" width="14.42578125" style="123" customWidth="1"/>
    <col min="11781" max="11781" width="14.7109375" style="123" customWidth="1"/>
    <col min="11782" max="11782" width="14.42578125" style="123" customWidth="1"/>
    <col min="11783" max="11783" width="15.28515625" style="123" customWidth="1"/>
    <col min="11784" max="11784" width="2.28515625" style="123" customWidth="1"/>
    <col min="11785" max="12029" width="9.140625" style="123"/>
    <col min="12030" max="12030" width="5.85546875" style="123" customWidth="1"/>
    <col min="12031" max="12031" width="33.7109375" style="123" customWidth="1"/>
    <col min="12032" max="12032" width="15.7109375" style="123" customWidth="1"/>
    <col min="12033" max="12033" width="12.42578125" style="123" customWidth="1"/>
    <col min="12034" max="12034" width="13.7109375" style="123" customWidth="1"/>
    <col min="12035" max="12035" width="12.42578125" style="123" customWidth="1"/>
    <col min="12036" max="12036" width="14.42578125" style="123" customWidth="1"/>
    <col min="12037" max="12037" width="14.7109375" style="123" customWidth="1"/>
    <col min="12038" max="12038" width="14.42578125" style="123" customWidth="1"/>
    <col min="12039" max="12039" width="15.28515625" style="123" customWidth="1"/>
    <col min="12040" max="12040" width="2.28515625" style="123" customWidth="1"/>
    <col min="12041" max="12285" width="9.140625" style="123"/>
    <col min="12286" max="12286" width="5.85546875" style="123" customWidth="1"/>
    <col min="12287" max="12287" width="33.7109375" style="123" customWidth="1"/>
    <col min="12288" max="12288" width="15.7109375" style="123" customWidth="1"/>
    <col min="12289" max="12289" width="12.42578125" style="123" customWidth="1"/>
    <col min="12290" max="12290" width="13.7109375" style="123" customWidth="1"/>
    <col min="12291" max="12291" width="12.42578125" style="123" customWidth="1"/>
    <col min="12292" max="12292" width="14.42578125" style="123" customWidth="1"/>
    <col min="12293" max="12293" width="14.7109375" style="123" customWidth="1"/>
    <col min="12294" max="12294" width="14.42578125" style="123" customWidth="1"/>
    <col min="12295" max="12295" width="15.28515625" style="123" customWidth="1"/>
    <col min="12296" max="12296" width="2.28515625" style="123" customWidth="1"/>
    <col min="12297" max="12541" width="9.140625" style="123"/>
    <col min="12542" max="12542" width="5.85546875" style="123" customWidth="1"/>
    <col min="12543" max="12543" width="33.7109375" style="123" customWidth="1"/>
    <col min="12544" max="12544" width="15.7109375" style="123" customWidth="1"/>
    <col min="12545" max="12545" width="12.42578125" style="123" customWidth="1"/>
    <col min="12546" max="12546" width="13.7109375" style="123" customWidth="1"/>
    <col min="12547" max="12547" width="12.42578125" style="123" customWidth="1"/>
    <col min="12548" max="12548" width="14.42578125" style="123" customWidth="1"/>
    <col min="12549" max="12549" width="14.7109375" style="123" customWidth="1"/>
    <col min="12550" max="12550" width="14.42578125" style="123" customWidth="1"/>
    <col min="12551" max="12551" width="15.28515625" style="123" customWidth="1"/>
    <col min="12552" max="12552" width="2.28515625" style="123" customWidth="1"/>
    <col min="12553" max="12797" width="9.140625" style="123"/>
    <col min="12798" max="12798" width="5.85546875" style="123" customWidth="1"/>
    <col min="12799" max="12799" width="33.7109375" style="123" customWidth="1"/>
    <col min="12800" max="12800" width="15.7109375" style="123" customWidth="1"/>
    <col min="12801" max="12801" width="12.42578125" style="123" customWidth="1"/>
    <col min="12802" max="12802" width="13.7109375" style="123" customWidth="1"/>
    <col min="12803" max="12803" width="12.42578125" style="123" customWidth="1"/>
    <col min="12804" max="12804" width="14.42578125" style="123" customWidth="1"/>
    <col min="12805" max="12805" width="14.7109375" style="123" customWidth="1"/>
    <col min="12806" max="12806" width="14.42578125" style="123" customWidth="1"/>
    <col min="12807" max="12807" width="15.28515625" style="123" customWidth="1"/>
    <col min="12808" max="12808" width="2.28515625" style="123" customWidth="1"/>
    <col min="12809" max="13053" width="9.140625" style="123"/>
    <col min="13054" max="13054" width="5.85546875" style="123" customWidth="1"/>
    <col min="13055" max="13055" width="33.7109375" style="123" customWidth="1"/>
    <col min="13056" max="13056" width="15.7109375" style="123" customWidth="1"/>
    <col min="13057" max="13057" width="12.42578125" style="123" customWidth="1"/>
    <col min="13058" max="13058" width="13.7109375" style="123" customWidth="1"/>
    <col min="13059" max="13059" width="12.42578125" style="123" customWidth="1"/>
    <col min="13060" max="13060" width="14.42578125" style="123" customWidth="1"/>
    <col min="13061" max="13061" width="14.7109375" style="123" customWidth="1"/>
    <col min="13062" max="13062" width="14.42578125" style="123" customWidth="1"/>
    <col min="13063" max="13063" width="15.28515625" style="123" customWidth="1"/>
    <col min="13064" max="13064" width="2.28515625" style="123" customWidth="1"/>
    <col min="13065" max="13309" width="9.140625" style="123"/>
    <col min="13310" max="13310" width="5.85546875" style="123" customWidth="1"/>
    <col min="13311" max="13311" width="33.7109375" style="123" customWidth="1"/>
    <col min="13312" max="13312" width="15.7109375" style="123" customWidth="1"/>
    <col min="13313" max="13313" width="12.42578125" style="123" customWidth="1"/>
    <col min="13314" max="13314" width="13.7109375" style="123" customWidth="1"/>
    <col min="13315" max="13315" width="12.42578125" style="123" customWidth="1"/>
    <col min="13316" max="13316" width="14.42578125" style="123" customWidth="1"/>
    <col min="13317" max="13317" width="14.7109375" style="123" customWidth="1"/>
    <col min="13318" max="13318" width="14.42578125" style="123" customWidth="1"/>
    <col min="13319" max="13319" width="15.28515625" style="123" customWidth="1"/>
    <col min="13320" max="13320" width="2.28515625" style="123" customWidth="1"/>
    <col min="13321" max="13565" width="9.140625" style="123"/>
    <col min="13566" max="13566" width="5.85546875" style="123" customWidth="1"/>
    <col min="13567" max="13567" width="33.7109375" style="123" customWidth="1"/>
    <col min="13568" max="13568" width="15.7109375" style="123" customWidth="1"/>
    <col min="13569" max="13569" width="12.42578125" style="123" customWidth="1"/>
    <col min="13570" max="13570" width="13.7109375" style="123" customWidth="1"/>
    <col min="13571" max="13571" width="12.42578125" style="123" customWidth="1"/>
    <col min="13572" max="13572" width="14.42578125" style="123" customWidth="1"/>
    <col min="13573" max="13573" width="14.7109375" style="123" customWidth="1"/>
    <col min="13574" max="13574" width="14.42578125" style="123" customWidth="1"/>
    <col min="13575" max="13575" width="15.28515625" style="123" customWidth="1"/>
    <col min="13576" max="13576" width="2.28515625" style="123" customWidth="1"/>
    <col min="13577" max="13821" width="9.140625" style="123"/>
    <col min="13822" max="13822" width="5.85546875" style="123" customWidth="1"/>
    <col min="13823" max="13823" width="33.7109375" style="123" customWidth="1"/>
    <col min="13824" max="13824" width="15.7109375" style="123" customWidth="1"/>
    <col min="13825" max="13825" width="12.42578125" style="123" customWidth="1"/>
    <col min="13826" max="13826" width="13.7109375" style="123" customWidth="1"/>
    <col min="13827" max="13827" width="12.42578125" style="123" customWidth="1"/>
    <col min="13828" max="13828" width="14.42578125" style="123" customWidth="1"/>
    <col min="13829" max="13829" width="14.7109375" style="123" customWidth="1"/>
    <col min="13830" max="13830" width="14.42578125" style="123" customWidth="1"/>
    <col min="13831" max="13831" width="15.28515625" style="123" customWidth="1"/>
    <col min="13832" max="13832" width="2.28515625" style="123" customWidth="1"/>
    <col min="13833" max="14077" width="9.140625" style="123"/>
    <col min="14078" max="14078" width="5.85546875" style="123" customWidth="1"/>
    <col min="14079" max="14079" width="33.7109375" style="123" customWidth="1"/>
    <col min="14080" max="14080" width="15.7109375" style="123" customWidth="1"/>
    <col min="14081" max="14081" width="12.42578125" style="123" customWidth="1"/>
    <col min="14082" max="14082" width="13.7109375" style="123" customWidth="1"/>
    <col min="14083" max="14083" width="12.42578125" style="123" customWidth="1"/>
    <col min="14084" max="14084" width="14.42578125" style="123" customWidth="1"/>
    <col min="14085" max="14085" width="14.7109375" style="123" customWidth="1"/>
    <col min="14086" max="14086" width="14.42578125" style="123" customWidth="1"/>
    <col min="14087" max="14087" width="15.28515625" style="123" customWidth="1"/>
    <col min="14088" max="14088" width="2.28515625" style="123" customWidth="1"/>
    <col min="14089" max="14333" width="9.140625" style="123"/>
    <col min="14334" max="14334" width="5.85546875" style="123" customWidth="1"/>
    <col min="14335" max="14335" width="33.7109375" style="123" customWidth="1"/>
    <col min="14336" max="14336" width="15.7109375" style="123" customWidth="1"/>
    <col min="14337" max="14337" width="12.42578125" style="123" customWidth="1"/>
    <col min="14338" max="14338" width="13.7109375" style="123" customWidth="1"/>
    <col min="14339" max="14339" width="12.42578125" style="123" customWidth="1"/>
    <col min="14340" max="14340" width="14.42578125" style="123" customWidth="1"/>
    <col min="14341" max="14341" width="14.7109375" style="123" customWidth="1"/>
    <col min="14342" max="14342" width="14.42578125" style="123" customWidth="1"/>
    <col min="14343" max="14343" width="15.28515625" style="123" customWidth="1"/>
    <col min="14344" max="14344" width="2.28515625" style="123" customWidth="1"/>
    <col min="14345" max="14589" width="9.140625" style="123"/>
    <col min="14590" max="14590" width="5.85546875" style="123" customWidth="1"/>
    <col min="14591" max="14591" width="33.7109375" style="123" customWidth="1"/>
    <col min="14592" max="14592" width="15.7109375" style="123" customWidth="1"/>
    <col min="14593" max="14593" width="12.42578125" style="123" customWidth="1"/>
    <col min="14594" max="14594" width="13.7109375" style="123" customWidth="1"/>
    <col min="14595" max="14595" width="12.42578125" style="123" customWidth="1"/>
    <col min="14596" max="14596" width="14.42578125" style="123" customWidth="1"/>
    <col min="14597" max="14597" width="14.7109375" style="123" customWidth="1"/>
    <col min="14598" max="14598" width="14.42578125" style="123" customWidth="1"/>
    <col min="14599" max="14599" width="15.28515625" style="123" customWidth="1"/>
    <col min="14600" max="14600" width="2.28515625" style="123" customWidth="1"/>
    <col min="14601" max="14845" width="9.140625" style="123"/>
    <col min="14846" max="14846" width="5.85546875" style="123" customWidth="1"/>
    <col min="14847" max="14847" width="33.7109375" style="123" customWidth="1"/>
    <col min="14848" max="14848" width="15.7109375" style="123" customWidth="1"/>
    <col min="14849" max="14849" width="12.42578125" style="123" customWidth="1"/>
    <col min="14850" max="14850" width="13.7109375" style="123" customWidth="1"/>
    <col min="14851" max="14851" width="12.42578125" style="123" customWidth="1"/>
    <col min="14852" max="14852" width="14.42578125" style="123" customWidth="1"/>
    <col min="14853" max="14853" width="14.7109375" style="123" customWidth="1"/>
    <col min="14854" max="14854" width="14.42578125" style="123" customWidth="1"/>
    <col min="14855" max="14855" width="15.28515625" style="123" customWidth="1"/>
    <col min="14856" max="14856" width="2.28515625" style="123" customWidth="1"/>
    <col min="14857" max="15101" width="9.140625" style="123"/>
    <col min="15102" max="15102" width="5.85546875" style="123" customWidth="1"/>
    <col min="15103" max="15103" width="33.7109375" style="123" customWidth="1"/>
    <col min="15104" max="15104" width="15.7109375" style="123" customWidth="1"/>
    <col min="15105" max="15105" width="12.42578125" style="123" customWidth="1"/>
    <col min="15106" max="15106" width="13.7109375" style="123" customWidth="1"/>
    <col min="15107" max="15107" width="12.42578125" style="123" customWidth="1"/>
    <col min="15108" max="15108" width="14.42578125" style="123" customWidth="1"/>
    <col min="15109" max="15109" width="14.7109375" style="123" customWidth="1"/>
    <col min="15110" max="15110" width="14.42578125" style="123" customWidth="1"/>
    <col min="15111" max="15111" width="15.28515625" style="123" customWidth="1"/>
    <col min="15112" max="15112" width="2.28515625" style="123" customWidth="1"/>
    <col min="15113" max="15357" width="9.140625" style="123"/>
    <col min="15358" max="15358" width="5.85546875" style="123" customWidth="1"/>
    <col min="15359" max="15359" width="33.7109375" style="123" customWidth="1"/>
    <col min="15360" max="15360" width="15.7109375" style="123" customWidth="1"/>
    <col min="15361" max="15361" width="12.42578125" style="123" customWidth="1"/>
    <col min="15362" max="15362" width="13.7109375" style="123" customWidth="1"/>
    <col min="15363" max="15363" width="12.42578125" style="123" customWidth="1"/>
    <col min="15364" max="15364" width="14.42578125" style="123" customWidth="1"/>
    <col min="15365" max="15365" width="14.7109375" style="123" customWidth="1"/>
    <col min="15366" max="15366" width="14.42578125" style="123" customWidth="1"/>
    <col min="15367" max="15367" width="15.28515625" style="123" customWidth="1"/>
    <col min="15368" max="15368" width="2.28515625" style="123" customWidth="1"/>
    <col min="15369" max="15613" width="9.140625" style="123"/>
    <col min="15614" max="15614" width="5.85546875" style="123" customWidth="1"/>
    <col min="15615" max="15615" width="33.7109375" style="123" customWidth="1"/>
    <col min="15616" max="15616" width="15.7109375" style="123" customWidth="1"/>
    <col min="15617" max="15617" width="12.42578125" style="123" customWidth="1"/>
    <col min="15618" max="15618" width="13.7109375" style="123" customWidth="1"/>
    <col min="15619" max="15619" width="12.42578125" style="123" customWidth="1"/>
    <col min="15620" max="15620" width="14.42578125" style="123" customWidth="1"/>
    <col min="15621" max="15621" width="14.7109375" style="123" customWidth="1"/>
    <col min="15622" max="15622" width="14.42578125" style="123" customWidth="1"/>
    <col min="15623" max="15623" width="15.28515625" style="123" customWidth="1"/>
    <col min="15624" max="15624" width="2.28515625" style="123" customWidth="1"/>
    <col min="15625" max="15869" width="9.140625" style="123"/>
    <col min="15870" max="15870" width="5.85546875" style="123" customWidth="1"/>
    <col min="15871" max="15871" width="33.7109375" style="123" customWidth="1"/>
    <col min="15872" max="15872" width="15.7109375" style="123" customWidth="1"/>
    <col min="15873" max="15873" width="12.42578125" style="123" customWidth="1"/>
    <col min="15874" max="15874" width="13.7109375" style="123" customWidth="1"/>
    <col min="15875" max="15875" width="12.42578125" style="123" customWidth="1"/>
    <col min="15876" max="15876" width="14.42578125" style="123" customWidth="1"/>
    <col min="15877" max="15877" width="14.7109375" style="123" customWidth="1"/>
    <col min="15878" max="15878" width="14.42578125" style="123" customWidth="1"/>
    <col min="15879" max="15879" width="15.28515625" style="123" customWidth="1"/>
    <col min="15880" max="15880" width="2.28515625" style="123" customWidth="1"/>
    <col min="15881" max="16125" width="9.140625" style="123"/>
    <col min="16126" max="16126" width="5.85546875" style="123" customWidth="1"/>
    <col min="16127" max="16127" width="33.7109375" style="123" customWidth="1"/>
    <col min="16128" max="16128" width="15.7109375" style="123" customWidth="1"/>
    <col min="16129" max="16129" width="12.42578125" style="123" customWidth="1"/>
    <col min="16130" max="16130" width="13.7109375" style="123" customWidth="1"/>
    <col min="16131" max="16131" width="12.42578125" style="123" customWidth="1"/>
    <col min="16132" max="16132" width="14.42578125" style="123" customWidth="1"/>
    <col min="16133" max="16133" width="14.7109375" style="123" customWidth="1"/>
    <col min="16134" max="16134" width="14.42578125" style="123" customWidth="1"/>
    <col min="16135" max="16135" width="15.28515625" style="123" customWidth="1"/>
    <col min="16136" max="16136" width="2.28515625" style="123" customWidth="1"/>
    <col min="16137" max="16384" width="9.140625" style="123"/>
  </cols>
  <sheetData>
    <row r="1" spans="1:11" ht="19.5" thickBot="1">
      <c r="A1" s="508"/>
      <c r="B1" s="509" t="s">
        <v>959</v>
      </c>
      <c r="C1" s="509"/>
      <c r="D1" s="509"/>
      <c r="E1" s="509"/>
      <c r="F1" s="509"/>
      <c r="G1" s="509"/>
    </row>
    <row r="2" spans="1:11" ht="36.75" customHeight="1">
      <c r="A2" s="508"/>
      <c r="B2" s="510" t="s">
        <v>232</v>
      </c>
      <c r="C2" s="512" t="s">
        <v>960</v>
      </c>
      <c r="D2" s="514" t="s">
        <v>946</v>
      </c>
      <c r="E2" s="514"/>
      <c r="F2" s="517" t="s">
        <v>991</v>
      </c>
      <c r="G2" s="518"/>
    </row>
    <row r="3" spans="1:11" ht="18.75" customHeight="1">
      <c r="A3" s="508"/>
      <c r="B3" s="511"/>
      <c r="C3" s="513"/>
      <c r="D3" s="515"/>
      <c r="E3" s="515"/>
      <c r="F3" s="519"/>
      <c r="G3" s="520"/>
    </row>
    <row r="4" spans="1:11" ht="30">
      <c r="A4" s="508"/>
      <c r="B4" s="511"/>
      <c r="C4" s="513"/>
      <c r="D4" s="124" t="s">
        <v>961</v>
      </c>
      <c r="E4" s="125" t="s">
        <v>962</v>
      </c>
      <c r="F4" s="124" t="s">
        <v>961</v>
      </c>
      <c r="G4" s="125" t="s">
        <v>962</v>
      </c>
      <c r="J4" s="126"/>
    </row>
    <row r="5" spans="1:11" ht="45">
      <c r="A5" s="508"/>
      <c r="B5" s="127">
        <v>1</v>
      </c>
      <c r="C5" s="128" t="s">
        <v>963</v>
      </c>
      <c r="D5" s="129">
        <f>'Таблиця Змін'!F402</f>
        <v>117895.922276</v>
      </c>
      <c r="E5" s="130">
        <f t="shared" ref="E5:E11" si="0">D5/$D$12</f>
        <v>0.7161570672990607</v>
      </c>
      <c r="F5" s="131">
        <f>'Таблиця Змін'!I402</f>
        <v>425935.26340764709</v>
      </c>
      <c r="G5" s="130">
        <f>F5*100%/$F$12</f>
        <v>0.74663396299857154</v>
      </c>
      <c r="J5" s="310"/>
      <c r="K5" s="312"/>
    </row>
    <row r="6" spans="1:11" s="132" customFormat="1" ht="30">
      <c r="A6" s="508"/>
      <c r="B6" s="127">
        <v>2</v>
      </c>
      <c r="C6" s="128" t="s">
        <v>418</v>
      </c>
      <c r="D6" s="129">
        <f>'Таблиця Змін'!F426</f>
        <v>24689.57</v>
      </c>
      <c r="E6" s="130">
        <f t="shared" si="0"/>
        <v>0.149976434322142</v>
      </c>
      <c r="F6" s="131">
        <f>'Таблиця Змін'!I426</f>
        <v>85578</v>
      </c>
      <c r="G6" s="130">
        <f t="shared" ref="G6:G11" si="1">F6*100%/$F$12</f>
        <v>0.15001209520504002</v>
      </c>
      <c r="J6" s="310"/>
      <c r="K6" s="312"/>
    </row>
    <row r="7" spans="1:11" s="133" customFormat="1" ht="60">
      <c r="A7" s="508"/>
      <c r="B7" s="127">
        <v>3</v>
      </c>
      <c r="C7" s="128" t="s">
        <v>964</v>
      </c>
      <c r="D7" s="129">
        <f>'Таблиця Змін'!F446</f>
        <v>1816.3604</v>
      </c>
      <c r="E7" s="130">
        <f t="shared" si="0"/>
        <v>1.1033454865189614E-2</v>
      </c>
      <c r="F7" s="131">
        <f>'Таблиця Змін'!I446</f>
        <v>12696.460536000001</v>
      </c>
      <c r="G7" s="130">
        <f t="shared" si="1"/>
        <v>2.2255984560207828E-2</v>
      </c>
      <c r="J7" s="311"/>
      <c r="K7" s="312"/>
    </row>
    <row r="8" spans="1:11" ht="30">
      <c r="A8" s="508"/>
      <c r="B8" s="127">
        <v>4</v>
      </c>
      <c r="C8" s="128" t="s">
        <v>455</v>
      </c>
      <c r="D8" s="129">
        <f>'Таблиця Змін'!F470</f>
        <v>4976.8690000000006</v>
      </c>
      <c r="E8" s="130">
        <f t="shared" si="0"/>
        <v>3.0231918446064657E-2</v>
      </c>
      <c r="F8" s="131">
        <f>'Таблиця Змін'!I470</f>
        <v>13294.357632352941</v>
      </c>
      <c r="G8" s="130">
        <f t="shared" si="1"/>
        <v>2.3304055280964499E-2</v>
      </c>
      <c r="J8" s="310"/>
      <c r="K8" s="312"/>
    </row>
    <row r="9" spans="1:11" ht="30">
      <c r="A9" s="508"/>
      <c r="B9" s="127">
        <v>5</v>
      </c>
      <c r="C9" s="128" t="s">
        <v>965</v>
      </c>
      <c r="D9" s="129">
        <f>'Таблиця Змін'!F477</f>
        <v>4555.3962499999998</v>
      </c>
      <c r="E9" s="130">
        <f t="shared" si="0"/>
        <v>2.7671688348539763E-2</v>
      </c>
      <c r="F9" s="131">
        <f>'Таблиця Змін'!I477</f>
        <v>12715.439999999999</v>
      </c>
      <c r="G9" s="130">
        <f t="shared" si="1"/>
        <v>2.2289254199139661E-2</v>
      </c>
      <c r="J9" s="310"/>
      <c r="K9" s="312"/>
    </row>
    <row r="10" spans="1:11" ht="30">
      <c r="A10" s="508"/>
      <c r="B10" s="127">
        <v>6</v>
      </c>
      <c r="C10" s="128" t="s">
        <v>966</v>
      </c>
      <c r="D10" s="129">
        <f>'Таблиця Змін'!F488</f>
        <v>3333.2</v>
      </c>
      <c r="E10" s="130">
        <f t="shared" si="0"/>
        <v>2.0247474981644625E-2</v>
      </c>
      <c r="F10" s="131">
        <f>'Таблиця Змін'!I488</f>
        <v>11996.4</v>
      </c>
      <c r="G10" s="130">
        <f t="shared" si="1"/>
        <v>2.1028828658273647E-2</v>
      </c>
      <c r="J10" s="310"/>
      <c r="K10" s="312"/>
    </row>
    <row r="11" spans="1:11" ht="22.5" customHeight="1">
      <c r="A11" s="508"/>
      <c r="B11" s="127">
        <v>7</v>
      </c>
      <c r="C11" s="128" t="s">
        <v>323</v>
      </c>
      <c r="D11" s="129">
        <f>'Таблиця Змін'!F499</f>
        <v>7355.6784240000006</v>
      </c>
      <c r="E11" s="130">
        <f t="shared" si="0"/>
        <v>4.4681961737358444E-2</v>
      </c>
      <c r="F11" s="131">
        <f>'Таблиця Змін'!I499</f>
        <v>8258.0784240000012</v>
      </c>
      <c r="G11" s="130">
        <f t="shared" si="1"/>
        <v>1.4475819097802881E-2</v>
      </c>
      <c r="J11" s="310"/>
      <c r="K11" s="312"/>
    </row>
    <row r="12" spans="1:11" ht="23.25" customHeight="1" thickBot="1">
      <c r="A12" s="508"/>
      <c r="B12" s="134"/>
      <c r="C12" s="135" t="s">
        <v>514</v>
      </c>
      <c r="D12" s="136">
        <f>SUM(D5:D11)</f>
        <v>164622.99635000003</v>
      </c>
      <c r="E12" s="137">
        <f>E5+E6+E7+E8+E9+E10+E11</f>
        <v>0.99999999999999978</v>
      </c>
      <c r="F12" s="136">
        <f>SUM(F5:F11)</f>
        <v>570474</v>
      </c>
      <c r="G12" s="137">
        <f>SUM(G5:G11)</f>
        <v>1</v>
      </c>
    </row>
    <row r="13" spans="1:11">
      <c r="A13" s="508"/>
      <c r="F13" s="138"/>
    </row>
    <row r="14" spans="1:11" ht="14.25">
      <c r="A14" s="508"/>
      <c r="D14" s="139"/>
      <c r="F14" s="139"/>
    </row>
    <row r="15" spans="1:11">
      <c r="A15" s="508"/>
      <c r="D15" s="143"/>
      <c r="F15" s="143"/>
    </row>
    <row r="16" spans="1:11" ht="15.75">
      <c r="A16" s="508"/>
      <c r="D16" s="140"/>
      <c r="E16" s="141"/>
      <c r="F16" s="141"/>
      <c r="G16" s="141"/>
    </row>
    <row r="17" spans="1:7" ht="15.75">
      <c r="A17" s="508"/>
      <c r="B17" s="516" t="s">
        <v>967</v>
      </c>
      <c r="C17" s="516"/>
      <c r="D17" s="516"/>
      <c r="E17" s="516"/>
      <c r="F17" s="516"/>
      <c r="G17" s="516"/>
    </row>
    <row r="18" spans="1:7">
      <c r="A18" s="508"/>
    </row>
    <row r="19" spans="1:7">
      <c r="A19" s="508"/>
    </row>
    <row r="20" spans="1:7">
      <c r="A20" s="508"/>
    </row>
    <row r="21" spans="1:7">
      <c r="A21" s="508"/>
    </row>
    <row r="22" spans="1:7">
      <c r="A22" s="508"/>
    </row>
    <row r="23" spans="1:7">
      <c r="A23" s="508"/>
    </row>
    <row r="24" spans="1:7">
      <c r="A24" s="508"/>
    </row>
    <row r="25" spans="1:7">
      <c r="A25" s="508"/>
    </row>
    <row r="26" spans="1:7">
      <c r="A26" s="142"/>
    </row>
    <row r="27" spans="1:7">
      <c r="A27" s="142"/>
    </row>
    <row r="28" spans="1:7">
      <c r="A28" s="142"/>
    </row>
    <row r="29" spans="1:7">
      <c r="A29" s="142"/>
    </row>
    <row r="30" spans="1:7">
      <c r="A30" s="142"/>
    </row>
  </sheetData>
  <mergeCells count="7">
    <mergeCell ref="A1:A25"/>
    <mergeCell ref="B1:G1"/>
    <mergeCell ref="B2:B4"/>
    <mergeCell ref="C2:C4"/>
    <mergeCell ref="D2:E3"/>
    <mergeCell ref="B17:G17"/>
    <mergeCell ref="F2:G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Таблиця Змін</vt:lpstr>
      <vt:lpstr>Аркуш1</vt:lpstr>
      <vt:lpstr>'Таблиця Змін'!Область_друку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Сергій</dc:creator>
  <cp:lastModifiedBy>Мудрецька Наталя Йосифівна</cp:lastModifiedBy>
  <cp:lastPrinted>2018-04-23T13:46:30Z</cp:lastPrinted>
  <dcterms:created xsi:type="dcterms:W3CDTF">2018-02-01T21:58:22Z</dcterms:created>
  <dcterms:modified xsi:type="dcterms:W3CDTF">2018-04-23T13:47:06Z</dcterms:modified>
</cp:coreProperties>
</file>